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636" yWindow="576" windowWidth="17892" windowHeight="8388" firstSheet="1" activeTab="3"/>
  </bookViews>
  <sheets>
    <sheet name="Ответы на форму (1)" sheetId="1" r:id="rId1"/>
    <sheet name="Первая неделя 06.04-10.04" sheetId="2" r:id="rId2"/>
    <sheet name="Вторая неделя 13.04-17.04" sheetId="3" r:id="rId3"/>
    <sheet name="Третья неделя 20.04-24.04" sheetId="4" r:id="rId4"/>
    <sheet name="Темы" sheetId="5" r:id="rId5"/>
  </sheets>
  <calcPr calcId="125725"/>
</workbook>
</file>

<file path=xl/calcChain.xml><?xml version="1.0" encoding="utf-8"?>
<calcChain xmlns="http://schemas.openxmlformats.org/spreadsheetml/2006/main">
  <c r="D8" i="5"/>
  <c r="Z11" i="4" s="1"/>
  <c r="D9" i="5"/>
  <c r="V9" i="4" s="1"/>
  <c r="C23" i="5"/>
  <c r="P5" i="3" s="1"/>
  <c r="D42" i="5"/>
  <c r="C42"/>
  <c r="B42"/>
  <c r="D41"/>
  <c r="C41"/>
  <c r="B41"/>
  <c r="C40"/>
  <c r="B40"/>
  <c r="D39"/>
  <c r="C39"/>
  <c r="B39"/>
  <c r="D38"/>
  <c r="C38"/>
  <c r="B38"/>
  <c r="D37"/>
  <c r="C37"/>
  <c r="B37"/>
  <c r="B34"/>
  <c r="C33"/>
  <c r="B33"/>
  <c r="D32"/>
  <c r="C32"/>
  <c r="B32"/>
  <c r="D31"/>
  <c r="C31"/>
  <c r="B31"/>
  <c r="D30"/>
  <c r="C30"/>
  <c r="B30"/>
  <c r="D29"/>
  <c r="C29"/>
  <c r="B29"/>
  <c r="D26"/>
  <c r="C26"/>
  <c r="B26"/>
  <c r="D25"/>
  <c r="C25"/>
  <c r="B25"/>
  <c r="B24"/>
  <c r="D23"/>
  <c r="B23"/>
  <c r="D22"/>
  <c r="C22"/>
  <c r="B22"/>
  <c r="D19"/>
  <c r="C19"/>
  <c r="B19"/>
  <c r="B18"/>
  <c r="D17"/>
  <c r="C17"/>
  <c r="B17"/>
  <c r="D16"/>
  <c r="C16"/>
  <c r="B16"/>
  <c r="D15"/>
  <c r="C15"/>
  <c r="B15"/>
  <c r="D12"/>
  <c r="C12"/>
  <c r="B12"/>
  <c r="D11"/>
  <c r="C11"/>
  <c r="B11"/>
  <c r="B10"/>
  <c r="C9"/>
  <c r="B9"/>
  <c r="C8"/>
  <c r="B8"/>
  <c r="B7"/>
  <c r="D6"/>
  <c r="C6"/>
  <c r="V13" i="4" s="1"/>
  <c r="B6" i="5"/>
  <c r="C5"/>
  <c r="B5"/>
  <c r="D4"/>
  <c r="C4"/>
  <c r="B4"/>
  <c r="D3"/>
  <c r="C3"/>
  <c r="B3"/>
  <c r="Z13" i="4"/>
  <c r="W13"/>
  <c r="U13"/>
  <c r="T13"/>
  <c r="S13"/>
  <c r="R13"/>
  <c r="N13"/>
  <c r="M13"/>
  <c r="K13"/>
  <c r="J13"/>
  <c r="I13"/>
  <c r="H13"/>
  <c r="G13"/>
  <c r="F13"/>
  <c r="E13"/>
  <c r="D13"/>
  <c r="C13"/>
  <c r="Y11"/>
  <c r="X11"/>
  <c r="V11"/>
  <c r="U11"/>
  <c r="T11"/>
  <c r="S11"/>
  <c r="R11"/>
  <c r="P11"/>
  <c r="M11"/>
  <c r="J11"/>
  <c r="I11"/>
  <c r="H11"/>
  <c r="G11"/>
  <c r="F11"/>
  <c r="E11"/>
  <c r="D11"/>
  <c r="C11"/>
  <c r="Z9"/>
  <c r="Y9"/>
  <c r="W9"/>
  <c r="U9"/>
  <c r="T9"/>
  <c r="S9"/>
  <c r="R9"/>
  <c r="P9"/>
  <c r="N9"/>
  <c r="M9"/>
  <c r="K9"/>
  <c r="J9"/>
  <c r="I9"/>
  <c r="H9"/>
  <c r="G9"/>
  <c r="F9"/>
  <c r="E9"/>
  <c r="D9"/>
  <c r="C9"/>
  <c r="Z7"/>
  <c r="Y7"/>
  <c r="X7"/>
  <c r="W7"/>
  <c r="V7"/>
  <c r="U7"/>
  <c r="T7"/>
  <c r="S7"/>
  <c r="R7"/>
  <c r="P7"/>
  <c r="N7"/>
  <c r="M7"/>
  <c r="K7"/>
  <c r="J7"/>
  <c r="I7"/>
  <c r="H7"/>
  <c r="G7"/>
  <c r="F7"/>
  <c r="E7"/>
  <c r="D7"/>
  <c r="C7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Z13" i="3"/>
  <c r="Y13"/>
  <c r="X13"/>
  <c r="W13"/>
  <c r="V13"/>
  <c r="U13"/>
  <c r="T13"/>
  <c r="S13"/>
  <c r="R13"/>
  <c r="N13"/>
  <c r="M13"/>
  <c r="K13"/>
  <c r="J13"/>
  <c r="I13"/>
  <c r="H13"/>
  <c r="G13"/>
  <c r="F13"/>
  <c r="E13"/>
  <c r="D13"/>
  <c r="C13"/>
  <c r="Z11"/>
  <c r="Y11"/>
  <c r="X11"/>
  <c r="W11"/>
  <c r="V11"/>
  <c r="U11"/>
  <c r="T11"/>
  <c r="S11"/>
  <c r="R11"/>
  <c r="P11"/>
  <c r="M11"/>
  <c r="J11"/>
  <c r="I11"/>
  <c r="H11"/>
  <c r="G11"/>
  <c r="F11"/>
  <c r="E11"/>
  <c r="D11"/>
  <c r="C11"/>
  <c r="Z9"/>
  <c r="Y9"/>
  <c r="X9"/>
  <c r="W9"/>
  <c r="V9"/>
  <c r="U9"/>
  <c r="T9"/>
  <c r="S9"/>
  <c r="R9"/>
  <c r="P9"/>
  <c r="N9"/>
  <c r="K9"/>
  <c r="J9"/>
  <c r="I9"/>
  <c r="H9"/>
  <c r="G9"/>
  <c r="F9"/>
  <c r="E9"/>
  <c r="D9"/>
  <c r="C9"/>
  <c r="Z7"/>
  <c r="Y7"/>
  <c r="X7"/>
  <c r="W7"/>
  <c r="V7"/>
  <c r="U7"/>
  <c r="T7"/>
  <c r="S7"/>
  <c r="R7"/>
  <c r="P7"/>
  <c r="N7"/>
  <c r="M7"/>
  <c r="K7"/>
  <c r="J7"/>
  <c r="I7"/>
  <c r="H7"/>
  <c r="G7"/>
  <c r="F7"/>
  <c r="E7"/>
  <c r="D7"/>
  <c r="C7"/>
  <c r="Z5"/>
  <c r="Y5"/>
  <c r="X5"/>
  <c r="W5"/>
  <c r="V5"/>
  <c r="U5"/>
  <c r="T5"/>
  <c r="S5"/>
  <c r="R5"/>
  <c r="Q5"/>
  <c r="O5"/>
  <c r="N5"/>
  <c r="M5"/>
  <c r="K5"/>
  <c r="J5"/>
  <c r="I5"/>
  <c r="H5"/>
  <c r="G5"/>
  <c r="F5"/>
  <c r="E5"/>
  <c r="D5"/>
  <c r="C5"/>
  <c r="Z13" i="2"/>
  <c r="Y13"/>
  <c r="X13"/>
  <c r="W13"/>
  <c r="V13"/>
  <c r="U13"/>
  <c r="T13"/>
  <c r="S13"/>
  <c r="R13"/>
  <c r="N13"/>
  <c r="M13"/>
  <c r="K13"/>
  <c r="J13"/>
  <c r="I13"/>
  <c r="H13"/>
  <c r="G13"/>
  <c r="F13"/>
  <c r="E13"/>
  <c r="D13"/>
  <c r="C13"/>
  <c r="Z11"/>
  <c r="Y11"/>
  <c r="X11"/>
  <c r="W11"/>
  <c r="V11"/>
  <c r="U11"/>
  <c r="T11"/>
  <c r="S11"/>
  <c r="R11"/>
  <c r="P11"/>
  <c r="M11"/>
  <c r="J11"/>
  <c r="I11"/>
  <c r="H11"/>
  <c r="G11"/>
  <c r="F11"/>
  <c r="E11"/>
  <c r="D11"/>
  <c r="C11"/>
  <c r="Z9"/>
  <c r="Y9"/>
  <c r="X9"/>
  <c r="W9"/>
  <c r="V9"/>
  <c r="U9"/>
  <c r="T9"/>
  <c r="S9"/>
  <c r="R9"/>
  <c r="P9"/>
  <c r="N9"/>
  <c r="M9"/>
  <c r="K9"/>
  <c r="J9"/>
  <c r="I9"/>
  <c r="H9"/>
  <c r="G9"/>
  <c r="F9"/>
  <c r="E9"/>
  <c r="D9"/>
  <c r="C9"/>
  <c r="Z7"/>
  <c r="Y7"/>
  <c r="X7"/>
  <c r="W7"/>
  <c r="V7"/>
  <c r="U7"/>
  <c r="T7"/>
  <c r="S7"/>
  <c r="R7"/>
  <c r="P7"/>
  <c r="N7"/>
  <c r="M7"/>
  <c r="K7"/>
  <c r="J7"/>
  <c r="I7"/>
  <c r="H7"/>
  <c r="G7"/>
  <c r="F7"/>
  <c r="E7"/>
  <c r="D7"/>
  <c r="C7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Y13" i="4" l="1"/>
  <c r="X9"/>
  <c r="X13"/>
  <c r="W11"/>
  <c r="M9" i="3"/>
  <c r="L5"/>
</calcChain>
</file>

<file path=xl/sharedStrings.xml><?xml version="1.0" encoding="utf-8"?>
<sst xmlns="http://schemas.openxmlformats.org/spreadsheetml/2006/main" count="445" uniqueCount="160">
  <si>
    <t>Отметка времени</t>
  </si>
  <si>
    <t>Утверждаю
Директор МБОУ лицей №7
Кондратьева С.В.</t>
  </si>
  <si>
    <t>Вопрос без заголовка</t>
  </si>
  <si>
    <t>Расписание внеурочной детяельности 2019-2020 учебный год.</t>
  </si>
  <si>
    <t xml:space="preserve">Расписание внеурочной детятельности в режиме дистанционного обучения с 06.04.2020 по 10.04.2020 </t>
  </si>
  <si>
    <t>День\Класс</t>
  </si>
  <si>
    <t>5А</t>
  </si>
  <si>
    <t>5Б</t>
  </si>
  <si>
    <t>5В</t>
  </si>
  <si>
    <t>5Г</t>
  </si>
  <si>
    <t>6А</t>
  </si>
  <si>
    <t>6Б</t>
  </si>
  <si>
    <t>6В</t>
  </si>
  <si>
    <t>6Г</t>
  </si>
  <si>
    <t>7А</t>
  </si>
  <si>
    <t>7Б</t>
  </si>
  <si>
    <t>7В</t>
  </si>
  <si>
    <t>7Г</t>
  </si>
  <si>
    <t>8А</t>
  </si>
  <si>
    <t>8Б</t>
  </si>
  <si>
    <t>8В</t>
  </si>
  <si>
    <t>8Г</t>
  </si>
  <si>
    <t>9А</t>
  </si>
  <si>
    <t>9Б</t>
  </si>
  <si>
    <t>9В</t>
  </si>
  <si>
    <t>9Г</t>
  </si>
  <si>
    <t>9Д</t>
  </si>
  <si>
    <t>Понедельник</t>
  </si>
  <si>
    <t>"Основы духовно-нравственной 
культуры народов России"
 14.20 – 15.20
 Учитель  
 Понятых В.А.</t>
  </si>
  <si>
    <t>"Компьютерная мультимедиа 
графика"
 14.20 – 15.20
 Учитель  
 Бурлак И.В.</t>
  </si>
  <si>
    <t>"Загадки русского языка"
 14. 15 – 15. 15
 Учитель  
  Харитонова О.П.</t>
  </si>
  <si>
    <t>"Наука о живом"
 14.20 – 15.20
 Учитель  
 Кульба Т.И.</t>
  </si>
  <si>
    <t>"Увлекательная химия"
 08.30 – 09.30
 Учитель  
 Шинина Ю.В.</t>
  </si>
  <si>
    <t>"Занимательная математика"
 18.40 – 19.40
 Учитель 
 Чердаклиева И.А.</t>
  </si>
  <si>
    <t>"Удивительный мир шахмат"
 11.15 – 12.15
 Учитель  
 Бондарева Л.В.</t>
  </si>
  <si>
    <t>"Удивительный мир шахмат"
 10. 15 – 11.15
 Учитель  
 Бондарева Л.В.</t>
  </si>
  <si>
    <t>"Чудесная химия"
 09.30 – 10.30
 Учитель  
 Шумилкина О.А.</t>
  </si>
  <si>
    <t>"Интеллектуальный 
практикум «Авангард»"
 18.40 – 19.40
 Учитель  
 Сидорова И.Ю.</t>
  </si>
  <si>
    <t>"Удивительный мир шашек"
 18. 40 – 19.40
 Учитель  
 Бондарева Л.В.</t>
  </si>
  <si>
    <t>"Чудесная химия"
 10.30 – 11.30
 Учитель  
 Шумилкина О.А.</t>
  </si>
  <si>
    <t>"Духовное краеведение 
Подмосковья"
 18.40 – 19.40
 Учитель  
 Понятых В.А.</t>
  </si>
  <si>
    <t>"Интеллектуальный
 практикум «Авангард»"
 18.40 – 19.40
 Учитель  
 Ярушина О.А.</t>
  </si>
  <si>
    <t>"Чудесная химия"
 11.30 – 12.30
 Учитель  
 Шумилкина О.А.</t>
  </si>
  <si>
    <t>"Удивительный мир информатики"
 17.20 – 18.20
 Учитель  
 Бурлак И.В.</t>
  </si>
  <si>
    <t>"Удивительный мир информатики"
 18.20 – 19.20
 Учитель  
 Бурлак И.В.</t>
  </si>
  <si>
    <t>"Удивительный мир информатики"
 16.20 – 17.20
 Учитель  
 Щербачев К.С.</t>
  </si>
  <si>
    <t>"Удивительный мир информатики"
 17.20 – 18.20
 Учитель  
 Щербачев К.С.</t>
  </si>
  <si>
    <t xml:space="preserve">"Удивительный мир информатики" 
 15.20 – 16.20
 Учитель 
 Бурлак И.В. </t>
  </si>
  <si>
    <t>"Удивительный мир информатики"
 16.20 – 17.20
 Учитель 
 Бурлак И.В.</t>
  </si>
  <si>
    <t>"Удивительный мир информатики"
 14.20 – 15.20
 Учитель 
 Щербачев К.С.</t>
  </si>
  <si>
    <t>"Политические лидеры"
 16.00 – 17.00
 Учитель 
 Родионова Е.А.</t>
  </si>
  <si>
    <t>"Удивительный мир информатики"
 15.20 – 16.20
 Учитель 
 Щербачев К.С.</t>
  </si>
  <si>
    <t>Вторник</t>
  </si>
  <si>
    <t>"Основы духовно-нравственной 
культуры народов России"
 14.20 – 15.20
 Учитель  
 Понятых В.А.</t>
  </si>
  <si>
    <t>"Компьютерная мультимедиа графика"
 14.20 – 15.20
 Учитель  
 Бурлак И.В.</t>
  </si>
  <si>
    <t>"Школа безопасности"
 14. 20 – 15. 20
 Учитель  
 Анисимов И.В.</t>
  </si>
  <si>
    <t>"Читаем, думаем, спорим"
 18.40 – 19.40
 Учитель  
 Лубинец О.И.</t>
  </si>
  <si>
    <t>"Юный информатик"
 11.20 – 12.20
 Учитель 
 Бурлак И.В.</t>
  </si>
  <si>
    <t>"Увлекательная химия"
 09.30 – 10.30
 Учитель  
 Шинина Ю.В.</t>
  </si>
  <si>
    <t>"Топонимика" 
 11.00 – 12.00
 Учитель  
 Пахомова М.Г.</t>
  </si>
  <si>
    <t>"Топонимика" 
 10.00 – 11.00
 Учитель  
 Пахомова М.Г.</t>
  </si>
  <si>
    <t>"Топонимика" 
 09.00 – 10.00
 Учитель  
 Пахомова М.Г.</t>
  </si>
  <si>
    <t>"Духовное краеведение Подмосковья"
 11.20 – 12.20
 Учитель  
 Понятых В.А.</t>
  </si>
  <si>
    <t>"Исторический хронограф"
 15.20 – 16.20
 Учитель  
 Крылов К.А.</t>
  </si>
  <si>
    <t>"Исторический хронограф"
 16.20 – 17.20
 Учитель  
 Крылов К.А.</t>
  </si>
  <si>
    <t>"Исторический хронограф"
 14.20 – 15.20
 Учитель 
 Крылов К.А.</t>
  </si>
  <si>
    <t>"Основы духовно-нравственной 
культуры народов России"
 14.20 – 15.20
 Учитель 
 Вовк Н.Н.</t>
  </si>
  <si>
    <t>"Математический практикум.
Геометрия"
 14.15 – 15.15
 Учитель 
 Шинина С.В.</t>
  </si>
  <si>
    <t>"Восхождение на Олимп"
 15.20 – 16.20
 Учитель  
 Шумилкина О.А.</t>
  </si>
  <si>
    <t>"Восхождение на Олимп"
 14.20 – 15.20
 Учитель  
 Шумилкина О.А.</t>
  </si>
  <si>
    <t>"Удивительный мир шашек"
 14.20 – 15.20
 Учитель 
 Паладий И.В.</t>
  </si>
  <si>
    <t>"Удивительный мир шашек"
 15.20 – 16.20
 Учитель 
 Паладий И.В.</t>
  </si>
  <si>
    <t>Среда</t>
  </si>
  <si>
    <t>"Школа безопасности"
 14. 20 – 15. 20
 Учитель  
 Анисимов И.В.</t>
  </si>
  <si>
    <t>"Школа безопасности"  
 15. 20 – 16. 20
 Учитель  
 Анисимов И.В.</t>
  </si>
  <si>
    <t>"Школа безопасности"
 16. 20 – 17. 20
 Учитель  
 Анисимов И.В.</t>
  </si>
  <si>
    <t>"В мире растений"
 11.15 – 12.15
 Учитель  
 Кульба Т.И.</t>
  </si>
  <si>
    <t>"В мире растений"
 10.15 – 11.15
 Учитель  
 Кульба Т.И.</t>
  </si>
  <si>
    <t>"В мире растений"
 18.40 – 19.40
 Учитель  
 Кульба Т.И.</t>
  </si>
  <si>
    <t>"В мире растений"
 09.15 – 10.15
 Учитель  
 Кульба Т.И.</t>
  </si>
  <si>
    <t>"Духовное краеведение Подмосковья"
 18.40 – 19.40
 Учитель  
 Понятых В.А.</t>
  </si>
  <si>
    <t>"Интеллектуальный практикум 
«Авангард»"
 11.20 – 12.20
 Учитель  
 Ярушина О.А.</t>
  </si>
  <si>
    <t>"Удивительный мир шашек"
 12. 00 – 13.00
 Учитель  
 Бондарева Л.В.</t>
  </si>
  <si>
    <t>"Азбука шахмат"
 15.20 – 16.20
 Учитель  
 Старов А.В.</t>
  </si>
  <si>
    <t>"Азбука шахмат"
 16.20 – 17.20
 Учитель  
 Старов А.В.</t>
  </si>
  <si>
    <t>"Азбука шахмат"
 14.20 – 15.20
 Учитель 
 Старов А.В.</t>
  </si>
  <si>
    <t>"Азбука шахмат"
 17.20 – 18.20
 Учитель 
 Старов А.В.</t>
  </si>
  <si>
    <t>"Я гражданин России"
 14.20 – 15.20
 Учитель 
 Шарабанова М.Ю.</t>
  </si>
  <si>
    <t>"Физика вокруг нас"
 15.20 – 16.20
 Учитель
 Жукова Е.В.</t>
  </si>
  <si>
    <t>"Путешествие по России"
 14.20 – 15.20
 Учитель 
 Ефишина Л.Е.</t>
  </si>
  <si>
    <t>"Многообразие живых организмов.
 Растение и животные в жизни человека"
 14.15 – 15.15
 Учитель 
 Буханова Ю.И.</t>
  </si>
  <si>
    <t>Четверг</t>
  </si>
  <si>
    <t>"Компьютерная мультимедиа графика"
 15. 20 – 16. 20
 Учитель  
 Бурлак И.В.</t>
  </si>
  <si>
    <t>"Загадки русского языка"
 14. 15 – 15. 15
 Учитель  
 Харитонова О.П.</t>
  </si>
  <si>
    <t>"Удивительный мир шахмат"
 11. 20 – 12.20
 Учитель  
 Бондарева Л.В.</t>
  </si>
  <si>
    <t>"Удивительный мир шахмат"
 07. 45 – 08.45
 Учитель  
 Бондарева Л.В.</t>
  </si>
  <si>
    <t>"Занимательная математика"
 18.40 – 19.40
 Учитель 
 Чердаклиева И.А.</t>
  </si>
  <si>
    <t>"Читаем, думаем, спорим"
 09.30 – 10.30
 Учитель  
 Лубинец О.И.</t>
  </si>
  <si>
    <t>"Духовное краеведение Подмосковья"
 18.40 – 19.40
 Учитель  
 Понятых В.А.</t>
  </si>
  <si>
    <t>"Топонимика" 
 11.20 – 12.20
 Учитель  
 Пахомова М.Г.</t>
  </si>
  <si>
    <t>"Основы духовно-нравственной 
культуры народов России"
 15.15 – 16.15
 Учитель 
 Вовк Н.Н.</t>
  </si>
  <si>
    <t>"Основы духовно-нравственной 
культуры народов России"
 16.15 – 17.15
 Учитель 
 Вовк Н.Н.</t>
  </si>
  <si>
    <t>"Основы духовно-нравственной 
культуры народов России"
 17.15 – 18.15
 Учитель 
 Вовк Н.Н.</t>
  </si>
  <si>
    <t>"Удивительный мир информатики"
 15.10 – 16.10
 Учитель 
 Щербачев К.С.</t>
  </si>
  <si>
    <t>"Физика вокруг нас"
 15.10 – 16.00
 Учитель
 Жукова Е.В.</t>
  </si>
  <si>
    <t>Пятница</t>
  </si>
  <si>
    <t>"Удивительный мир шахмат"
 18. 15 – 19. 15
 Учитель  
 Старов А.В.</t>
  </si>
  <si>
    <t>"Удивительный мир шахмат"
 15. 15 – 16. 15
 Учитель  
 Старов А.В.</t>
  </si>
  <si>
    <t>"Удивительный мир шахмат"
 16. 15 – 17. 15
 Учитель  
 Старов А.В.</t>
  </si>
  <si>
    <t>"Удивительный мир шахмат"
 17. 15 – 18. 15
 Учитель  
 Старов А.В.</t>
  </si>
  <si>
    <t>"Юный информатик"
 10.35 – 11.35
 Учитель 
 Бурлак И.В.</t>
  </si>
  <si>
    <t>"Юный информатик"
 09.35 – 10.35
 Учитель 
 Бурлак И.В.</t>
  </si>
  <si>
    <t>"Юный информатик"
 18.40 – 19.40
 Учитель 
 Бурлак И.В.</t>
  </si>
  <si>
    <t>"Удивительный мир шашек"
 18. 40 – 19.40
 Учитель  
 Бондарева Л.В.</t>
  </si>
  <si>
    <t>"Чудесная химия"
 11.20 – 12.20
 Учитель  
 Шумилкина О.А.</t>
  </si>
  <si>
    <t>"Интеллектуальный практикум 
«Авангард»"
 09.35 – 10.35
 Учитель  
 Сидорова И.Ю.</t>
  </si>
  <si>
    <t>"Магия химии.
 За страницами учебника"
 15.20 – 16.20
 Учитель  
 Шинина Ю.В.</t>
  </si>
  <si>
    <t>"Магия химии.
 За страницами учебника"
 16.20 – 17.20
 Учитель  
 Шинина Ю.В.</t>
  </si>
  <si>
    <t>"Магия химии.
 За страницами учебника"
 14.20 – 15.20
 Учитель 
 Шинина Ю.В.</t>
  </si>
  <si>
    <t>"Магия химии.
 За страницами учебника"
 17.20 – 18.20
 Учитель 
 Шинина Ю.В.</t>
  </si>
  <si>
    <t>"Восхождение на Олимп"
 14.20 – 15.20
 Учитель  
 Шумилкина О.А.</t>
  </si>
  <si>
    <t>"Избранные вопросы математики"
 14.20 – 15.20
 Учитель
 Федорова Н.Е.</t>
  </si>
  <si>
    <t>"Физика вокруг нас"
 14.20 – 15.20
 Учитель
 Жукова Е.В.</t>
  </si>
  <si>
    <t>9-е классы</t>
  </si>
  <si>
    <t>Первая неделя 6.04 -10.04</t>
  </si>
  <si>
    <t>Вторая неделя 13.04-17.04</t>
  </si>
  <si>
    <t>Третья неделя 20.04-24.04</t>
  </si>
  <si>
    <t>"Удивительный мир информатики"</t>
  </si>
  <si>
    <t>"Политические лидеры"</t>
  </si>
  <si>
    <t>"Математический практикум. Геометрия"</t>
  </si>
  <si>
    <t>"Восхождение на Олимп"</t>
  </si>
  <si>
    <t>"Удивительный мир шашек"</t>
  </si>
  <si>
    <t>"Физика вокруг нас"</t>
  </si>
  <si>
    <t>"Я гражданин России"</t>
  </si>
  <si>
    <t>"Избранные вопросы математики"</t>
  </si>
  <si>
    <t>Путешествие по России</t>
  </si>
  <si>
    <t>"Многообразие живых организмов. Растение и животные в жизни человека"</t>
  </si>
  <si>
    <t>8-е классы</t>
  </si>
  <si>
    <t>"Исторический хронограф"</t>
  </si>
  <si>
    <t>"Азбука шахмат"</t>
  </si>
  <si>
    <t>"Основы духовно-нравственной культуры народов России"</t>
  </si>
  <si>
    <t>"Магия химии. За страницами учебника"</t>
  </si>
  <si>
    <t>7-е классы</t>
  </si>
  <si>
    <t>"Чудесная химия"</t>
  </si>
  <si>
    <t>"Интеллектуальный практикум «Авангард»"</t>
  </si>
  <si>
    <t>"Топонимика"</t>
  </si>
  <si>
    <t>"Духовное краеведение Подмосковья"</t>
  </si>
  <si>
    <t>6-е классы</t>
  </si>
  <si>
    <t>"Увлекательная химия"</t>
  </si>
  <si>
    <t>"Читаем, думаем, спорим"</t>
  </si>
  <si>
    <t>"В мире растений"</t>
  </si>
  <si>
    <t>"Удивительный мир шахмат"</t>
  </si>
  <si>
    <t>"Юный информатик"</t>
  </si>
  <si>
    <t>"Занимательная математика"</t>
  </si>
  <si>
    <t>5-е классы</t>
  </si>
  <si>
    <t>"Наука о живом"</t>
  </si>
  <si>
    <t>"Школа безопасности"</t>
  </si>
  <si>
    <t>"Компьютерная мультимедиа графика"</t>
  </si>
  <si>
    <t>"Загадки русского языка"</t>
  </si>
  <si>
    <t>Задачи на движение и работу</t>
  </si>
</sst>
</file>

<file path=xl/styles.xml><?xml version="1.0" encoding="utf-8"?>
<styleSheet xmlns="http://schemas.openxmlformats.org/spreadsheetml/2006/main">
  <fonts count="37"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b/>
      <i/>
      <sz val="36"/>
      <color rgb="FF0070C0"/>
      <name val="Arial"/>
    </font>
    <font>
      <b/>
      <sz val="21"/>
      <color theme="1"/>
      <name val="Arial"/>
    </font>
    <font>
      <b/>
      <i/>
      <sz val="36"/>
      <color rgb="FF0070C0"/>
      <name val="Franklin Gothic Medium Cond"/>
    </font>
    <font>
      <b/>
      <sz val="13"/>
      <color theme="1"/>
      <name val="Arial"/>
    </font>
    <font>
      <b/>
      <sz val="10"/>
      <color theme="1"/>
      <name val="Arial"/>
    </font>
    <font>
      <b/>
      <u/>
      <sz val="10"/>
      <color rgb="FF0000FF"/>
      <name val="Arial"/>
    </font>
    <font>
      <u/>
      <sz val="11"/>
      <color rgb="FFF7981D"/>
      <name val="Inconsolata"/>
    </font>
    <font>
      <sz val="11"/>
      <color rgb="FFF7981D"/>
      <name val="Inconsolata"/>
    </font>
    <font>
      <u/>
      <sz val="10"/>
      <color rgb="FF0000FF"/>
      <name val="Arial"/>
    </font>
    <font>
      <u/>
      <sz val="11"/>
      <color rgb="FFF7981D"/>
      <name val="Inconsolata"/>
    </font>
    <font>
      <u/>
      <sz val="10"/>
      <color rgb="FF0000FF"/>
      <name val="Arial"/>
    </font>
    <font>
      <b/>
      <u/>
      <sz val="10"/>
      <color rgb="FF0000FF"/>
      <name val="Arial"/>
    </font>
    <font>
      <u/>
      <sz val="11"/>
      <color rgb="FFF7981D"/>
      <name val="Inconsolata"/>
    </font>
    <font>
      <u/>
      <sz val="10"/>
      <color rgb="FF0000FF"/>
      <name val="Arial"/>
    </font>
    <font>
      <u/>
      <sz val="11"/>
      <color rgb="FFF7981D"/>
      <name val="Inconsolata"/>
    </font>
    <font>
      <b/>
      <sz val="14"/>
      <color theme="1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sz val="11"/>
      <color rgb="FF000000"/>
      <name val="Inconsolata"/>
    </font>
    <font>
      <b/>
      <sz val="10"/>
      <color rgb="FF000000"/>
      <name val="Arial"/>
    </font>
    <font>
      <u/>
      <sz val="12"/>
      <color rgb="FF000000"/>
      <name val="Arial"/>
    </font>
    <font>
      <b/>
      <sz val="14"/>
      <color rgb="FF000000"/>
      <name val="Arial"/>
    </font>
    <font>
      <sz val="11"/>
      <color theme="1"/>
      <name val="Arial"/>
    </font>
    <font>
      <sz val="11"/>
      <color rgb="FF000000"/>
      <name val="Arial"/>
    </font>
    <font>
      <sz val="10"/>
      <color rgb="FF000000"/>
      <name val="Arial"/>
    </font>
    <font>
      <u/>
      <sz val="12"/>
      <color rgb="FF333333"/>
      <name val="Arial"/>
    </font>
    <font>
      <u/>
      <sz val="11"/>
      <color rgb="FF333333"/>
      <name val="Arial"/>
    </font>
    <font>
      <u/>
      <sz val="11"/>
      <color rgb="FF333333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67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9" fillId="0" borderId="2" xfId="0" applyFont="1" applyBorder="1" applyAlignment="1">
      <alignment horizontal="center" vertical="center"/>
    </xf>
    <xf numFmtId="0" fontId="1" fillId="0" borderId="9" xfId="0" applyFont="1" applyBorder="1" applyAlignment="1"/>
    <xf numFmtId="0" fontId="20" fillId="0" borderId="9" xfId="0" applyFont="1" applyBorder="1" applyAlignment="1"/>
    <xf numFmtId="0" fontId="21" fillId="0" borderId="0" xfId="0" applyFont="1" applyAlignment="1"/>
    <xf numFmtId="0" fontId="22" fillId="2" borderId="9" xfId="0" applyFont="1" applyFill="1" applyBorder="1" applyAlignment="1"/>
    <xf numFmtId="0" fontId="23" fillId="2" borderId="9" xfId="0" applyFont="1" applyFill="1" applyBorder="1" applyAlignment="1">
      <alignment horizontal="left"/>
    </xf>
    <xf numFmtId="0" fontId="22" fillId="2" borderId="0" xfId="0" applyFont="1" applyFill="1" applyAlignment="1"/>
    <xf numFmtId="0" fontId="24" fillId="0" borderId="0" xfId="0" applyFont="1" applyAlignment="1"/>
    <xf numFmtId="0" fontId="25" fillId="2" borderId="2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26" fillId="0" borderId="9" xfId="0" applyFont="1" applyBorder="1" applyAlignment="1"/>
    <xf numFmtId="0" fontId="27" fillId="2" borderId="9" xfId="0" applyFont="1" applyFill="1" applyBorder="1" applyAlignment="1"/>
    <xf numFmtId="0" fontId="27" fillId="2" borderId="9" xfId="0" applyFont="1" applyFill="1" applyBorder="1" applyAlignment="1">
      <alignment horizontal="left"/>
    </xf>
    <xf numFmtId="0" fontId="28" fillId="2" borderId="9" xfId="0" applyFont="1" applyFill="1" applyBorder="1" applyAlignment="1">
      <alignment horizontal="left" vertical="center"/>
    </xf>
    <xf numFmtId="0" fontId="29" fillId="2" borderId="0" xfId="0" applyFont="1" applyFill="1" applyAlignment="1"/>
    <xf numFmtId="0" fontId="30" fillId="2" borderId="0" xfId="0" applyFont="1" applyFill="1" applyAlignment="1"/>
    <xf numFmtId="0" fontId="31" fillId="2" borderId="0" xfId="0" applyFont="1" applyFill="1" applyAlignment="1"/>
    <xf numFmtId="0" fontId="19" fillId="0" borderId="5" xfId="0" applyFont="1" applyBorder="1" applyAlignment="1">
      <alignment horizontal="center" vertical="center"/>
    </xf>
    <xf numFmtId="0" fontId="32" fillId="0" borderId="9" xfId="0" applyFont="1" applyBorder="1" applyAlignment="1"/>
    <xf numFmtId="0" fontId="33" fillId="0" borderId="0" xfId="0" applyFont="1"/>
    <xf numFmtId="0" fontId="23" fillId="2" borderId="9" xfId="0" applyFont="1" applyFill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35" fillId="0" borderId="0" xfId="0" applyFont="1" applyAlignment="1"/>
    <xf numFmtId="0" fontId="2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6" fillId="0" borderId="0" xfId="1" applyAlignment="1"/>
    <xf numFmtId="0" fontId="36" fillId="0" borderId="0" xfId="1" applyAlignment="1">
      <alignment wrapText="1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/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1" xfId="0" applyFont="1" applyBorder="1" applyAlignment="1">
      <alignment horizontal="center" vertical="center"/>
    </xf>
    <xf numFmtId="0" fontId="3" fillId="0" borderId="3" xfId="0" applyFont="1" applyBorder="1"/>
    <xf numFmtId="0" fontId="3" fillId="0" borderId="6" xfId="0" applyFont="1" applyBorder="1"/>
    <xf numFmtId="0" fontId="5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17" fillId="0" borderId="7" xfId="0" applyFont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Font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youtu.be/KMOoVloVhK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1"/>
  <sheetViews>
    <sheetView workbookViewId="0">
      <pane ySplit="1" topLeftCell="A2" activePane="bottomLeft" state="frozen"/>
      <selection pane="bottomLeft" activeCell="B3" sqref="B3"/>
    </sheetView>
  </sheetViews>
  <sheetFormatPr defaultColWidth="14.44140625" defaultRowHeight="15.75" customHeight="1"/>
  <cols>
    <col min="1" max="8" width="21.5546875" customWidth="1"/>
  </cols>
  <sheetData>
    <row r="1" spans="1:2">
      <c r="A1" s="1" t="s">
        <v>0</v>
      </c>
      <c r="B1" s="2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14"/>
  <sheetViews>
    <sheetView workbookViewId="0">
      <selection activeCell="C4" sqref="C4:Z13"/>
    </sheetView>
  </sheetViews>
  <sheetFormatPr defaultColWidth="14.44140625" defaultRowHeight="15.75" customHeight="1"/>
  <cols>
    <col min="1" max="2" width="25.44140625" customWidth="1"/>
    <col min="3" max="6" width="37.6640625" customWidth="1"/>
    <col min="7" max="7" width="28.33203125" customWidth="1"/>
    <col min="8" max="9" width="28.44140625" customWidth="1"/>
    <col min="10" max="10" width="28.33203125" customWidth="1"/>
    <col min="11" max="11" width="19.5546875" customWidth="1"/>
    <col min="12" max="12" width="22.88671875" customWidth="1"/>
    <col min="13" max="13" width="37.109375" customWidth="1"/>
    <col min="14" max="14" width="18.44140625" customWidth="1"/>
    <col min="15" max="15" width="23.5546875" customWidth="1"/>
    <col min="16" max="16" width="22.6640625" customWidth="1"/>
    <col min="17" max="17" width="18" customWidth="1"/>
    <col min="18" max="24" width="34" customWidth="1"/>
    <col min="25" max="25" width="38" customWidth="1"/>
    <col min="26" max="26" width="40.6640625" customWidth="1"/>
  </cols>
  <sheetData>
    <row r="1" spans="1:26" ht="13.2">
      <c r="A1" s="44" t="s">
        <v>1</v>
      </c>
      <c r="B1" s="45"/>
      <c r="C1" s="48" t="s">
        <v>4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5"/>
    </row>
    <row r="2" spans="1:26" ht="33" customHeight="1">
      <c r="A2" s="46"/>
      <c r="B2" s="47"/>
      <c r="C2" s="46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47"/>
    </row>
    <row r="3" spans="1:26" ht="47.4">
      <c r="A3" s="51" t="s">
        <v>5</v>
      </c>
      <c r="B3" s="41"/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40" t="s">
        <v>14</v>
      </c>
      <c r="L3" s="41"/>
      <c r="M3" s="3" t="s">
        <v>15</v>
      </c>
      <c r="N3" s="40" t="s">
        <v>16</v>
      </c>
      <c r="O3" s="41"/>
      <c r="P3" s="40" t="s">
        <v>17</v>
      </c>
      <c r="Q3" s="41"/>
      <c r="R3" s="3" t="s">
        <v>18</v>
      </c>
      <c r="S3" s="3" t="s">
        <v>19</v>
      </c>
      <c r="T3" s="3" t="s">
        <v>20</v>
      </c>
      <c r="U3" s="3" t="s">
        <v>21</v>
      </c>
      <c r="V3" s="4" t="s">
        <v>22</v>
      </c>
      <c r="W3" s="4" t="s">
        <v>23</v>
      </c>
      <c r="X3" s="4" t="s">
        <v>24</v>
      </c>
      <c r="Y3" s="4" t="s">
        <v>25</v>
      </c>
      <c r="Z3" s="4" t="s">
        <v>26</v>
      </c>
    </row>
    <row r="4" spans="1:26" ht="105.75" customHeight="1">
      <c r="A4" s="52" t="s">
        <v>27</v>
      </c>
      <c r="B4" s="45"/>
      <c r="C4" s="29" t="s">
        <v>28</v>
      </c>
      <c r="D4" s="29" t="s">
        <v>29</v>
      </c>
      <c r="E4" s="29" t="s">
        <v>30</v>
      </c>
      <c r="F4" s="29" t="s">
        <v>31</v>
      </c>
      <c r="G4" s="29" t="s">
        <v>32</v>
      </c>
      <c r="H4" s="29" t="s">
        <v>33</v>
      </c>
      <c r="I4" s="29" t="s">
        <v>34</v>
      </c>
      <c r="J4" s="29" t="s">
        <v>35</v>
      </c>
      <c r="K4" s="29" t="s">
        <v>36</v>
      </c>
      <c r="L4" s="29" t="s">
        <v>37</v>
      </c>
      <c r="M4" s="29" t="s">
        <v>38</v>
      </c>
      <c r="N4" s="29" t="s">
        <v>39</v>
      </c>
      <c r="O4" s="29" t="s">
        <v>40</v>
      </c>
      <c r="P4" s="29" t="s">
        <v>41</v>
      </c>
      <c r="Q4" s="29" t="s">
        <v>42</v>
      </c>
      <c r="R4" s="29" t="s">
        <v>43</v>
      </c>
      <c r="S4" s="29" t="s">
        <v>44</v>
      </c>
      <c r="T4" s="29" t="s">
        <v>45</v>
      </c>
      <c r="U4" s="29" t="s">
        <v>46</v>
      </c>
      <c r="V4" s="30" t="s">
        <v>47</v>
      </c>
      <c r="W4" s="30" t="s">
        <v>48</v>
      </c>
      <c r="X4" s="30" t="s">
        <v>49</v>
      </c>
      <c r="Y4" s="30" t="s">
        <v>50</v>
      </c>
      <c r="Z4" s="30" t="s">
        <v>51</v>
      </c>
    </row>
    <row r="5" spans="1:26" ht="24.75" customHeight="1">
      <c r="A5" s="46"/>
      <c r="B5" s="47"/>
      <c r="C5" s="31" t="str">
        <f>Темы!B37</f>
        <v>Православная семья</v>
      </c>
      <c r="D5" s="32" t="str">
        <f>Темы!B40</f>
        <v>Онлайн рисовалка</v>
      </c>
      <c r="E5" s="32" t="str">
        <f>Темы!B42</f>
        <v>Фразеологизмы в русском языке. 
Их происхождение и толкование</v>
      </c>
      <c r="F5" s="32" t="str">
        <f>Темы!B38</f>
        <v>Почувствуй себя 
ботаником-фольклористом</v>
      </c>
      <c r="G5" s="31" t="str">
        <f>Темы!B29</f>
        <v>Знакомство с косметическими средствами</v>
      </c>
      <c r="H5" s="31" t="str">
        <f>Темы!B34</f>
        <v>Происхождение единицы</v>
      </c>
      <c r="I5" s="32" t="str">
        <f>Темы!B32</f>
        <v>Три правила дебюта 
в шахматах</v>
      </c>
      <c r="J5" s="32" t="str">
        <f>Темы!B32</f>
        <v>Три правила дебюта 
в шахматах</v>
      </c>
      <c r="K5" s="33" t="str">
        <f>Темы!B19</f>
        <v>Кислоты</v>
      </c>
      <c r="L5" s="31" t="str">
        <f>Темы!B23</f>
        <v>Задачи на логику и внимательность</v>
      </c>
      <c r="M5" s="32" t="str">
        <f>Темы!B26</f>
        <v>Ловушки в дебютах</v>
      </c>
      <c r="N5" s="34" t="str">
        <f>Темы!B19</f>
        <v>Кислоты</v>
      </c>
      <c r="O5" s="32" t="str">
        <f>Темы!B25</f>
        <v xml:space="preserve">Новомученики и Исповедники земли Российской </v>
      </c>
      <c r="P5" s="32" t="str">
        <f>Темы!B23</f>
        <v>Задачи на логику и внимательность</v>
      </c>
      <c r="Q5" s="34" t="str">
        <f>Темы!B19</f>
        <v>Кислоты</v>
      </c>
      <c r="R5" s="31" t="str">
        <f>Темы!B15</f>
        <v>Разработка компьютерной игры</v>
      </c>
      <c r="S5" s="32" t="str">
        <f>Темы!B15</f>
        <v>Разработка компьютерной игры</v>
      </c>
      <c r="T5" s="32" t="str">
        <f>Темы!B15</f>
        <v>Разработка компьютерной игры</v>
      </c>
      <c r="U5" s="32" t="str">
        <f>Темы!B15</f>
        <v>Разработка компьютерной игры</v>
      </c>
      <c r="V5" s="34" t="str">
        <f>Темы!B3</f>
        <v>Коммуникационные технологии</v>
      </c>
      <c r="W5" s="34" t="str">
        <f>Темы!B3</f>
        <v>Коммуникационные технологии</v>
      </c>
      <c r="X5" s="34" t="str">
        <f>Темы!B3</f>
        <v>Коммуникационные технологии</v>
      </c>
      <c r="Y5" s="33" t="str">
        <f>Темы!B4</f>
        <v>Четырежды герой Советского Союза</v>
      </c>
      <c r="Z5" s="35" t="str">
        <f>Темы!B3</f>
        <v>Коммуникационные технологии</v>
      </c>
    </row>
    <row r="6" spans="1:26" ht="92.4">
      <c r="A6" s="52" t="s">
        <v>52</v>
      </c>
      <c r="B6" s="45"/>
      <c r="C6" s="29" t="s">
        <v>31</v>
      </c>
      <c r="D6" s="29" t="s">
        <v>53</v>
      </c>
      <c r="E6" s="29" t="s">
        <v>54</v>
      </c>
      <c r="F6" s="29" t="s">
        <v>55</v>
      </c>
      <c r="G6" s="29" t="s">
        <v>56</v>
      </c>
      <c r="H6" s="29" t="s">
        <v>32</v>
      </c>
      <c r="I6" s="29" t="s">
        <v>57</v>
      </c>
      <c r="J6" s="29" t="s">
        <v>58</v>
      </c>
      <c r="K6" s="42" t="s">
        <v>59</v>
      </c>
      <c r="L6" s="43"/>
      <c r="M6" s="29" t="s">
        <v>60</v>
      </c>
      <c r="N6" s="42" t="s">
        <v>61</v>
      </c>
      <c r="O6" s="43"/>
      <c r="P6" s="42" t="s">
        <v>62</v>
      </c>
      <c r="Q6" s="43"/>
      <c r="R6" s="29" t="s">
        <v>63</v>
      </c>
      <c r="S6" s="29" t="s">
        <v>64</v>
      </c>
      <c r="T6" s="29" t="s">
        <v>65</v>
      </c>
      <c r="U6" s="29" t="s">
        <v>66</v>
      </c>
      <c r="V6" s="30" t="s">
        <v>67</v>
      </c>
      <c r="W6" s="30" t="s">
        <v>68</v>
      </c>
      <c r="X6" s="30" t="s">
        <v>69</v>
      </c>
      <c r="Y6" s="30" t="s">
        <v>70</v>
      </c>
      <c r="Z6" s="30" t="s">
        <v>71</v>
      </c>
    </row>
    <row r="7" spans="1:26" ht="28.5" customHeight="1">
      <c r="A7" s="46"/>
      <c r="B7" s="47"/>
      <c r="C7" s="31" t="str">
        <f>Темы!B38</f>
        <v>Почувствуй себя 
ботаником-фольклористом</v>
      </c>
      <c r="D7" s="32" t="str">
        <f>Темы!B37</f>
        <v>Православная семья</v>
      </c>
      <c r="E7" s="32" t="str">
        <f>Темы!B40</f>
        <v>Онлайн рисовалка</v>
      </c>
      <c r="F7" s="32" t="str">
        <f>Темы!B39</f>
        <v>Первая помощь при различных
видах повреждений</v>
      </c>
      <c r="G7" s="31" t="str">
        <f>Темы!B30</f>
        <v>Просмотреть фильм и составить кроссворд</v>
      </c>
      <c r="H7" s="32" t="str">
        <f>Темы!B29</f>
        <v>Знакомство с косметическими средствами</v>
      </c>
      <c r="I7" s="32" t="str">
        <f>Темы!B33</f>
        <v>Фоторедактор онлайн</v>
      </c>
      <c r="J7" s="32" t="str">
        <f>Темы!B29</f>
        <v>Знакомство с косметическими средствами</v>
      </c>
      <c r="K7" s="54" t="str">
        <f>Темы!B24</f>
        <v>Топонимика рек России</v>
      </c>
      <c r="L7" s="43"/>
      <c r="M7" s="32" t="str">
        <f>Темы!B24</f>
        <v>Топонимика рек России</v>
      </c>
      <c r="N7" s="53" t="str">
        <f>Темы!B24</f>
        <v>Топонимика рек России</v>
      </c>
      <c r="O7" s="43"/>
      <c r="P7" s="53" t="str">
        <f>Темы!B25</f>
        <v xml:space="preserve">Новомученики и Исповедники земли Российской </v>
      </c>
      <c r="Q7" s="43"/>
      <c r="R7" s="31" t="str">
        <f>Темы!B16</f>
        <v>С.Радонежский и А. Рублев - выразители
 идеи объединения Руси</v>
      </c>
      <c r="S7" s="32" t="str">
        <f>Темы!B16</f>
        <v>С.Радонежский и А. Рублев - выразители
 идеи объединения Руси</v>
      </c>
      <c r="T7" s="32" t="str">
        <f>Темы!B16</f>
        <v>С.Радонежский и А. Рублев - выразители
 идеи объединения Руси</v>
      </c>
      <c r="U7" s="31" t="str">
        <f>Темы!B18</f>
        <v>Этикет посещения массовых мероприятий</v>
      </c>
      <c r="V7" s="33" t="str">
        <f>Темы!B5</f>
        <v>Решение задач на 
касающиеся окружности</v>
      </c>
      <c r="W7" s="33" t="str">
        <f>Темы!C6</f>
        <v xml:space="preserve"> Решение комбинированных задач. </v>
      </c>
      <c r="X7" s="34" t="str">
        <f>Темы!C6</f>
        <v xml:space="preserve"> Решение комбинированных задач. </v>
      </c>
      <c r="Y7" s="33" t="str">
        <f>Темы!B7</f>
        <v>Тактические приемы и особенности их 
применения в игре в шашки</v>
      </c>
      <c r="Z7" s="34" t="str">
        <f>Темы!B7</f>
        <v>Тактические приемы и особенности их 
применения в игре в шашки</v>
      </c>
    </row>
    <row r="8" spans="1:26" ht="92.4">
      <c r="A8" s="52" t="s">
        <v>72</v>
      </c>
      <c r="B8" s="45"/>
      <c r="C8" s="29" t="s">
        <v>73</v>
      </c>
      <c r="D8" s="29" t="s">
        <v>74</v>
      </c>
      <c r="E8" s="29" t="s">
        <v>75</v>
      </c>
      <c r="F8" s="29" t="s">
        <v>53</v>
      </c>
      <c r="G8" s="29" t="s">
        <v>76</v>
      </c>
      <c r="H8" s="29" t="s">
        <v>77</v>
      </c>
      <c r="I8" s="29" t="s">
        <v>78</v>
      </c>
      <c r="J8" s="29" t="s">
        <v>79</v>
      </c>
      <c r="K8" s="42" t="s">
        <v>80</v>
      </c>
      <c r="L8" s="43"/>
      <c r="M8" s="29" t="s">
        <v>81</v>
      </c>
      <c r="N8" s="42" t="s">
        <v>82</v>
      </c>
      <c r="O8" s="43"/>
      <c r="P8" s="42" t="s">
        <v>38</v>
      </c>
      <c r="Q8" s="43"/>
      <c r="R8" s="29" t="s">
        <v>83</v>
      </c>
      <c r="S8" s="29" t="s">
        <v>84</v>
      </c>
      <c r="T8" s="29" t="s">
        <v>85</v>
      </c>
      <c r="U8" s="29" t="s">
        <v>86</v>
      </c>
      <c r="V8" s="30" t="s">
        <v>87</v>
      </c>
      <c r="W8" s="30" t="s">
        <v>70</v>
      </c>
      <c r="X8" s="30" t="s">
        <v>88</v>
      </c>
      <c r="Y8" s="30" t="s">
        <v>89</v>
      </c>
      <c r="Z8" s="30" t="s">
        <v>90</v>
      </c>
    </row>
    <row r="9" spans="1:26" ht="27.75" customHeight="1">
      <c r="A9" s="46"/>
      <c r="B9" s="47"/>
      <c r="C9" s="31" t="str">
        <f>Темы!B39</f>
        <v>Первая помощь при различных
видах повреждений</v>
      </c>
      <c r="D9" s="32" t="str">
        <f>Темы!B39</f>
        <v>Первая помощь при различных
видах повреждений</v>
      </c>
      <c r="E9" s="32" t="str">
        <f>Темы!B39</f>
        <v>Первая помощь при различных
видах повреждений</v>
      </c>
      <c r="F9" s="32" t="str">
        <f>Темы!B37</f>
        <v>Православная семья</v>
      </c>
      <c r="G9" s="31" t="str">
        <f>Темы!B31</f>
        <v>Органы растений</v>
      </c>
      <c r="H9" s="32" t="str">
        <f>Темы!B31</f>
        <v>Органы растений</v>
      </c>
      <c r="I9" s="32" t="str">
        <f>Темы!B31</f>
        <v>Органы растений</v>
      </c>
      <c r="J9" s="32" t="str">
        <f>Темы!B31</f>
        <v>Органы растений</v>
      </c>
      <c r="K9" s="54" t="str">
        <f>Темы!B25</f>
        <v xml:space="preserve">Новомученики и Исповедники земли Российской </v>
      </c>
      <c r="L9" s="43"/>
      <c r="M9" s="32" t="str">
        <f>Темы!B23</f>
        <v>Задачи на логику и внимательность</v>
      </c>
      <c r="N9" s="53" t="str">
        <f>Темы!B26</f>
        <v>Ловушки в дебютах</v>
      </c>
      <c r="O9" s="43"/>
      <c r="P9" s="53" t="str">
        <f>Темы!B26</f>
        <v>Ловушки в дебютах</v>
      </c>
      <c r="Q9" s="43"/>
      <c r="R9" s="31" t="str">
        <f>Темы!B17</f>
        <v>Особенности матования одинокого короля</v>
      </c>
      <c r="S9" s="32" t="str">
        <f>Темы!B17</f>
        <v>Особенности матования одинокого короля</v>
      </c>
      <c r="T9" s="32" t="str">
        <f>Темы!B17</f>
        <v>Особенности матования одинокого короля</v>
      </c>
      <c r="U9" s="32" t="str">
        <f>Темы!B17</f>
        <v>Особенности матования одинокого короля</v>
      </c>
      <c r="V9" s="33" t="str">
        <f>Темы!B9</f>
        <v>Современное российское общество и 
тенденции его развития</v>
      </c>
      <c r="W9" s="34" t="str">
        <f>Темы!B7</f>
        <v>Тактические приемы и особенности их 
применения в игре в шашки</v>
      </c>
      <c r="X9" s="33" t="str">
        <f>Темы!B8</f>
        <v>Удивительные световые явления</v>
      </c>
      <c r="Y9" s="34" t="str">
        <f>Темы!B11</f>
        <v>Воинская славя России. Города-герои</v>
      </c>
      <c r="Z9" s="33" t="str">
        <f>Темы!B12</f>
        <v>Бионика - наука, изучающая принципы 
строения и работы биологических систем</v>
      </c>
    </row>
    <row r="10" spans="1:26" ht="92.4">
      <c r="A10" s="52" t="s">
        <v>91</v>
      </c>
      <c r="B10" s="45"/>
      <c r="C10" s="29" t="s">
        <v>92</v>
      </c>
      <c r="D10" s="29" t="s">
        <v>93</v>
      </c>
      <c r="E10" s="29" t="s">
        <v>53</v>
      </c>
      <c r="F10" s="29" t="s">
        <v>54</v>
      </c>
      <c r="G10" s="29" t="s">
        <v>94</v>
      </c>
      <c r="H10" s="29" t="s">
        <v>95</v>
      </c>
      <c r="I10" s="29" t="s">
        <v>96</v>
      </c>
      <c r="J10" s="29" t="s">
        <v>97</v>
      </c>
      <c r="K10" s="55"/>
      <c r="L10" s="56"/>
      <c r="M10" s="29" t="s">
        <v>98</v>
      </c>
      <c r="N10" s="55"/>
      <c r="O10" s="56"/>
      <c r="P10" s="42" t="s">
        <v>99</v>
      </c>
      <c r="Q10" s="43"/>
      <c r="R10" s="29" t="s">
        <v>100</v>
      </c>
      <c r="S10" s="29" t="s">
        <v>101</v>
      </c>
      <c r="T10" s="29" t="s">
        <v>102</v>
      </c>
      <c r="U10" s="29" t="s">
        <v>65</v>
      </c>
      <c r="V10" s="30" t="s">
        <v>70</v>
      </c>
      <c r="W10" s="30" t="s">
        <v>87</v>
      </c>
      <c r="X10" s="30" t="s">
        <v>71</v>
      </c>
      <c r="Y10" s="30" t="s">
        <v>103</v>
      </c>
      <c r="Z10" s="30" t="s">
        <v>104</v>
      </c>
    </row>
    <row r="11" spans="1:26" ht="27.75" customHeight="1">
      <c r="A11" s="46"/>
      <c r="B11" s="47"/>
      <c r="C11" s="31" t="str">
        <f>Темы!B40</f>
        <v>Онлайн рисовалка</v>
      </c>
      <c r="D11" s="31" t="str">
        <f>Темы!B42</f>
        <v>Фразеологизмы в русском языке. 
Их происхождение и толкование</v>
      </c>
      <c r="E11" s="32" t="str">
        <f>Темы!B37</f>
        <v>Православная семья</v>
      </c>
      <c r="F11" s="32" t="str">
        <f>Темы!B40</f>
        <v>Онлайн рисовалка</v>
      </c>
      <c r="G11" s="31" t="str">
        <f>Темы!B32</f>
        <v>Три правила дебюта 
в шахматах</v>
      </c>
      <c r="H11" s="32" t="str">
        <f>Темы!B32</f>
        <v>Три правила дебюта 
в шахматах</v>
      </c>
      <c r="I11" s="32" t="str">
        <f>Темы!B34</f>
        <v>Происхождение единицы</v>
      </c>
      <c r="J11" s="32" t="str">
        <f>Темы!B30</f>
        <v>Просмотреть фильм и составить кроссворд</v>
      </c>
      <c r="K11" s="57"/>
      <c r="L11" s="58"/>
      <c r="M11" s="32" t="str">
        <f>Темы!B25</f>
        <v xml:space="preserve">Новомученики и Исповедники земли Российской </v>
      </c>
      <c r="N11" s="57"/>
      <c r="O11" s="58"/>
      <c r="P11" s="53" t="str">
        <f>Темы!B24</f>
        <v>Топонимика рек России</v>
      </c>
      <c r="Q11" s="43"/>
      <c r="R11" s="32" t="str">
        <f>Темы!B18</f>
        <v>Этикет посещения массовых мероприятий</v>
      </c>
      <c r="S11" s="32" t="str">
        <f>Темы!B18</f>
        <v>Этикет посещения массовых мероприятий</v>
      </c>
      <c r="T11" s="32" t="str">
        <f>Темы!B18</f>
        <v>Этикет посещения массовых мероприятий</v>
      </c>
      <c r="U11" s="32" t="str">
        <f>Темы!B16</f>
        <v>С.Радонежский и А. Рублев - выразители
 идеи объединения Руси</v>
      </c>
      <c r="V11" s="34" t="str">
        <f>Темы!B7</f>
        <v>Тактические приемы и особенности их 
применения в игре в шашки</v>
      </c>
      <c r="W11" s="34" t="str">
        <f>Темы!B9</f>
        <v>Современное российское общество и 
тенденции его развития</v>
      </c>
      <c r="X11" s="34" t="str">
        <f>Темы!B7</f>
        <v>Тактические приемы и особенности их 
применения в игре в шашки</v>
      </c>
      <c r="Y11" s="34" t="str">
        <f>Темы!B3</f>
        <v>Коммуникационные технологии</v>
      </c>
      <c r="Z11" s="34" t="str">
        <f>Темы!B8</f>
        <v>Удивительные световые явления</v>
      </c>
    </row>
    <row r="12" spans="1:26" ht="92.4">
      <c r="A12" s="52" t="s">
        <v>105</v>
      </c>
      <c r="B12" s="45"/>
      <c r="C12" s="29" t="s">
        <v>106</v>
      </c>
      <c r="D12" s="29" t="s">
        <v>107</v>
      </c>
      <c r="E12" s="29" t="s">
        <v>108</v>
      </c>
      <c r="F12" s="29" t="s">
        <v>109</v>
      </c>
      <c r="G12" s="29" t="s">
        <v>110</v>
      </c>
      <c r="H12" s="29" t="s">
        <v>111</v>
      </c>
      <c r="I12" s="29" t="s">
        <v>58</v>
      </c>
      <c r="J12" s="29" t="s">
        <v>112</v>
      </c>
      <c r="K12" s="42" t="s">
        <v>113</v>
      </c>
      <c r="L12" s="43"/>
      <c r="M12" s="29" t="s">
        <v>114</v>
      </c>
      <c r="N12" s="42" t="s">
        <v>115</v>
      </c>
      <c r="O12" s="43"/>
      <c r="P12" s="55"/>
      <c r="Q12" s="56"/>
      <c r="R12" s="29" t="s">
        <v>116</v>
      </c>
      <c r="S12" s="29" t="s">
        <v>117</v>
      </c>
      <c r="T12" s="29" t="s">
        <v>118</v>
      </c>
      <c r="U12" s="29" t="s">
        <v>119</v>
      </c>
      <c r="V12" s="30" t="s">
        <v>120</v>
      </c>
      <c r="W12" s="30" t="s">
        <v>121</v>
      </c>
      <c r="X12" s="30" t="s">
        <v>87</v>
      </c>
      <c r="Y12" s="30" t="s">
        <v>122</v>
      </c>
      <c r="Z12" s="30" t="s">
        <v>89</v>
      </c>
    </row>
    <row r="13" spans="1:26" ht="27" customHeight="1">
      <c r="A13" s="46"/>
      <c r="B13" s="47"/>
      <c r="C13" s="33" t="str">
        <f>Темы!B41</f>
        <v>Особенности матования одинокого короля</v>
      </c>
      <c r="D13" s="34" t="str">
        <f>Темы!B41</f>
        <v>Особенности матования одинокого короля</v>
      </c>
      <c r="E13" s="34" t="str">
        <f>Темы!B41</f>
        <v>Особенности матования одинокого короля</v>
      </c>
      <c r="F13" s="34" t="str">
        <f>Темы!B41</f>
        <v>Особенности матования одинокого короля</v>
      </c>
      <c r="G13" s="33" t="str">
        <f>Темы!B33</f>
        <v>Фоторедактор онлайн</v>
      </c>
      <c r="H13" s="34" t="str">
        <f>Темы!B33</f>
        <v>Фоторедактор онлайн</v>
      </c>
      <c r="I13" s="34" t="str">
        <f>Темы!B29</f>
        <v>Знакомство с косметическими средствами</v>
      </c>
      <c r="J13" s="34" t="str">
        <f>Темы!B33</f>
        <v>Фоторедактор онлайн</v>
      </c>
      <c r="K13" s="59" t="str">
        <f>Темы!B26</f>
        <v>Ловушки в дебютах</v>
      </c>
      <c r="L13" s="43"/>
      <c r="M13" s="34" t="str">
        <f>Темы!B19</f>
        <v>Кислоты</v>
      </c>
      <c r="N13" s="60" t="str">
        <f>Темы!B23</f>
        <v>Задачи на логику и внимательность</v>
      </c>
      <c r="O13" s="43"/>
      <c r="P13" s="57"/>
      <c r="Q13" s="58"/>
      <c r="R13" s="33" t="str">
        <f>Темы!B19</f>
        <v>Кислоты</v>
      </c>
      <c r="S13" s="34" t="str">
        <f>Темы!B19</f>
        <v>Кислоты</v>
      </c>
      <c r="T13" s="34" t="str">
        <f>Темы!B19</f>
        <v>Кислоты</v>
      </c>
      <c r="U13" s="34" t="str">
        <f>Темы!B19</f>
        <v>Кислоты</v>
      </c>
      <c r="V13" s="34" t="str">
        <f>Темы!C6</f>
        <v xml:space="preserve"> Решение комбинированных задач. </v>
      </c>
      <c r="W13" s="33" t="str">
        <f>Темы!B10</f>
        <v>Построение графиков функций, содержащих модуль</v>
      </c>
      <c r="X13" s="34" t="str">
        <f>Темы!B9</f>
        <v>Современное российское общество и 
тенденции его развития</v>
      </c>
      <c r="Y13" s="34" t="str">
        <f>Темы!B8</f>
        <v>Удивительные световые явления</v>
      </c>
      <c r="Z13" s="34" t="str">
        <f>Темы!B11</f>
        <v>Воинская славя России. Города-герои</v>
      </c>
    </row>
    <row r="14" spans="1:26" ht="13.2">
      <c r="P14" s="5"/>
      <c r="Q14" s="5"/>
    </row>
  </sheetData>
  <mergeCells count="32">
    <mergeCell ref="K13:L13"/>
    <mergeCell ref="N13:O13"/>
    <mergeCell ref="K7:L7"/>
    <mergeCell ref="N7:O7"/>
    <mergeCell ref="A8:B9"/>
    <mergeCell ref="N8:O8"/>
    <mergeCell ref="P8:Q8"/>
    <mergeCell ref="A10:B11"/>
    <mergeCell ref="A12:B13"/>
    <mergeCell ref="N9:O9"/>
    <mergeCell ref="P9:Q9"/>
    <mergeCell ref="K9:L9"/>
    <mergeCell ref="K10:L11"/>
    <mergeCell ref="N10:O11"/>
    <mergeCell ref="P10:Q10"/>
    <mergeCell ref="P11:Q11"/>
    <mergeCell ref="N12:O12"/>
    <mergeCell ref="P12:Q13"/>
    <mergeCell ref="K8:L8"/>
    <mergeCell ref="K12:L12"/>
    <mergeCell ref="K3:L3"/>
    <mergeCell ref="K6:L6"/>
    <mergeCell ref="N6:O6"/>
    <mergeCell ref="P6:Q6"/>
    <mergeCell ref="A1:B2"/>
    <mergeCell ref="C1:Z2"/>
    <mergeCell ref="A3:B3"/>
    <mergeCell ref="N3:O3"/>
    <mergeCell ref="P3:Q3"/>
    <mergeCell ref="A4:B5"/>
    <mergeCell ref="A6:B7"/>
    <mergeCell ref="P7:Q7"/>
  </mergeCells>
  <printOptions horizontalCentered="1" gridLines="1"/>
  <pageMargins left="0.7" right="0.7" top="0.75" bottom="0.75" header="0" footer="0"/>
  <pageSetup paperSize="8" fitToHeight="0" pageOrder="overThenDown" orientation="landscape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14"/>
  <sheetViews>
    <sheetView topLeftCell="V10" workbookViewId="0">
      <selection activeCell="V21" sqref="V21"/>
    </sheetView>
  </sheetViews>
  <sheetFormatPr defaultColWidth="14.44140625" defaultRowHeight="15.75" customHeight="1"/>
  <cols>
    <col min="1" max="2" width="25.44140625" customWidth="1"/>
    <col min="3" max="6" width="37.6640625" customWidth="1"/>
    <col min="7" max="7" width="28.33203125" customWidth="1"/>
    <col min="8" max="9" width="28.44140625" customWidth="1"/>
    <col min="10" max="10" width="28.33203125" customWidth="1"/>
    <col min="11" max="11" width="19.5546875" customWidth="1"/>
    <col min="12" max="12" width="22.88671875" customWidth="1"/>
    <col min="13" max="13" width="37.109375" customWidth="1"/>
    <col min="14" max="14" width="18.44140625" customWidth="1"/>
    <col min="15" max="15" width="23.5546875" customWidth="1"/>
    <col min="16" max="16" width="22.6640625" customWidth="1"/>
    <col min="17" max="17" width="18" customWidth="1"/>
    <col min="18" max="24" width="34" customWidth="1"/>
    <col min="25" max="25" width="38" customWidth="1"/>
    <col min="26" max="26" width="40.6640625" customWidth="1"/>
  </cols>
  <sheetData>
    <row r="1" spans="1:26" ht="13.2">
      <c r="A1" s="44" t="s">
        <v>1</v>
      </c>
      <c r="B1" s="45"/>
      <c r="C1" s="48" t="s">
        <v>3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5"/>
    </row>
    <row r="2" spans="1:26" ht="33" customHeight="1">
      <c r="A2" s="46"/>
      <c r="B2" s="47"/>
      <c r="C2" s="46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47"/>
    </row>
    <row r="3" spans="1:26" ht="47.4">
      <c r="A3" s="51" t="s">
        <v>5</v>
      </c>
      <c r="B3" s="41"/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40" t="s">
        <v>14</v>
      </c>
      <c r="L3" s="41"/>
      <c r="M3" s="3" t="s">
        <v>15</v>
      </c>
      <c r="N3" s="40" t="s">
        <v>16</v>
      </c>
      <c r="O3" s="41"/>
      <c r="P3" s="40" t="s">
        <v>17</v>
      </c>
      <c r="Q3" s="41"/>
      <c r="R3" s="3" t="s">
        <v>18</v>
      </c>
      <c r="S3" s="3" t="s">
        <v>19</v>
      </c>
      <c r="T3" s="3" t="s">
        <v>20</v>
      </c>
      <c r="U3" s="3" t="s">
        <v>21</v>
      </c>
      <c r="V3" s="4" t="s">
        <v>22</v>
      </c>
      <c r="W3" s="4" t="s">
        <v>23</v>
      </c>
      <c r="X3" s="4" t="s">
        <v>24</v>
      </c>
      <c r="Y3" s="4" t="s">
        <v>25</v>
      </c>
      <c r="Z3" s="4" t="s">
        <v>26</v>
      </c>
    </row>
    <row r="4" spans="1:26" ht="92.4">
      <c r="A4" s="52" t="s">
        <v>27</v>
      </c>
      <c r="B4" s="45"/>
      <c r="C4" s="29" t="s">
        <v>28</v>
      </c>
      <c r="D4" s="29" t="s">
        <v>29</v>
      </c>
      <c r="E4" s="29" t="s">
        <v>30</v>
      </c>
      <c r="F4" s="29" t="s">
        <v>31</v>
      </c>
      <c r="G4" s="29" t="s">
        <v>32</v>
      </c>
      <c r="H4" s="29" t="s">
        <v>33</v>
      </c>
      <c r="I4" s="29" t="s">
        <v>34</v>
      </c>
      <c r="J4" s="29" t="s">
        <v>35</v>
      </c>
      <c r="K4" s="29" t="s">
        <v>36</v>
      </c>
      <c r="L4" s="29" t="s">
        <v>37</v>
      </c>
      <c r="M4" s="29" t="s">
        <v>38</v>
      </c>
      <c r="N4" s="29" t="s">
        <v>39</v>
      </c>
      <c r="O4" s="29" t="s">
        <v>40</v>
      </c>
      <c r="P4" s="29" t="s">
        <v>41</v>
      </c>
      <c r="Q4" s="29" t="s">
        <v>42</v>
      </c>
      <c r="R4" s="29" t="s">
        <v>43</v>
      </c>
      <c r="S4" s="29" t="s">
        <v>44</v>
      </c>
      <c r="T4" s="29" t="s">
        <v>45</v>
      </c>
      <c r="U4" s="29" t="s">
        <v>46</v>
      </c>
      <c r="V4" s="30" t="s">
        <v>47</v>
      </c>
      <c r="W4" s="30" t="s">
        <v>48</v>
      </c>
      <c r="X4" s="30" t="s">
        <v>49</v>
      </c>
      <c r="Y4" s="30" t="s">
        <v>50</v>
      </c>
      <c r="Z4" s="30" t="s">
        <v>51</v>
      </c>
    </row>
    <row r="5" spans="1:26" ht="57" customHeight="1">
      <c r="A5" s="46"/>
      <c r="B5" s="47"/>
      <c r="C5" s="31" t="str">
        <f>Темы!C37</f>
        <v xml:space="preserve">Православный календарь, двунадесятые  праздники </v>
      </c>
      <c r="D5" s="32" t="str">
        <f>Темы!C40</f>
        <v>Фоторедактор онлайн</v>
      </c>
      <c r="E5" s="32" t="str">
        <f>Темы!C42</f>
        <v>Речевой этикет для школ</v>
      </c>
      <c r="F5" s="32" t="str">
        <f>Темы!C38</f>
        <v>Почувствуй себя палеонтологом</v>
      </c>
      <c r="G5" s="31" t="str">
        <f>Темы!C29</f>
        <v>Понятие о симпатических чернилах</v>
      </c>
      <c r="H5" s="29">
        <f>Темы!C34</f>
        <v>10</v>
      </c>
      <c r="I5" s="32" t="str">
        <f>Темы!C32</f>
        <v>Полезные Советы в дебюте</v>
      </c>
      <c r="J5" s="32" t="str">
        <f>Темы!C32</f>
        <v>Полезные Советы в дебюте</v>
      </c>
      <c r="K5" s="33" t="str">
        <f>Темы!C19</f>
        <v>Кислоты: способы получения и взаимодействие 
с металлами. Ряд активности металлов</v>
      </c>
      <c r="L5" s="31" t="str">
        <f>Темы!C23</f>
        <v xml:space="preserve"> Логические задачи.</v>
      </c>
      <c r="M5" s="32" t="str">
        <f>Темы!C26</f>
        <v>Лучшие дебюты(шахматы)</v>
      </c>
      <c r="N5" s="34" t="str">
        <f>Темы!C19</f>
        <v>Кислоты: способы получения и взаимодействие 
с металлами. Ряд активности металлов</v>
      </c>
      <c r="O5" s="32" t="str">
        <f>Темы!C25</f>
        <v xml:space="preserve"> Новый Иерусалим патриарха Никона</v>
      </c>
      <c r="P5" s="32" t="str">
        <f>Темы!C23</f>
        <v xml:space="preserve"> Логические задачи.</v>
      </c>
      <c r="Q5" s="34" t="str">
        <f>Темы!C19</f>
        <v>Кислоты: способы получения и взаимодействие 
с металлами. Ряд активности металлов</v>
      </c>
      <c r="R5" s="31" t="str">
        <f>Темы!C15</f>
        <v>Разработка компьютерной игры</v>
      </c>
      <c r="S5" s="32" t="str">
        <f>Темы!C15</f>
        <v>Разработка компьютерной игры</v>
      </c>
      <c r="T5" s="32" t="str">
        <f>Темы!C15</f>
        <v>Разработка компьютерной игры</v>
      </c>
      <c r="U5" s="32" t="str">
        <f>Темы!C15</f>
        <v>Разработка компьютерной игры</v>
      </c>
      <c r="V5" s="34" t="str">
        <f>Темы!C3</f>
        <v>Работа с электронной почтой.</v>
      </c>
      <c r="W5" s="34" t="str">
        <f>Темы!C3</f>
        <v>Работа с электронной почтой.</v>
      </c>
      <c r="X5" s="34" t="str">
        <f>Темы!C3</f>
        <v>Работа с электронной почтой.</v>
      </c>
      <c r="Y5" s="33" t="str">
        <f>Темы!C4</f>
        <v>генсек с Лубянк</v>
      </c>
      <c r="Z5" s="35" t="str">
        <f>Темы!C3</f>
        <v>Работа с электронной почтой.</v>
      </c>
    </row>
    <row r="6" spans="1:26" ht="92.4">
      <c r="A6" s="52" t="s">
        <v>52</v>
      </c>
      <c r="B6" s="45"/>
      <c r="C6" s="29" t="s">
        <v>31</v>
      </c>
      <c r="D6" s="29" t="s">
        <v>53</v>
      </c>
      <c r="E6" s="29" t="s">
        <v>54</v>
      </c>
      <c r="F6" s="29" t="s">
        <v>55</v>
      </c>
      <c r="G6" s="29" t="s">
        <v>56</v>
      </c>
      <c r="H6" s="29" t="s">
        <v>32</v>
      </c>
      <c r="I6" s="29" t="s">
        <v>57</v>
      </c>
      <c r="J6" s="29" t="s">
        <v>58</v>
      </c>
      <c r="K6" s="42" t="s">
        <v>59</v>
      </c>
      <c r="L6" s="43"/>
      <c r="M6" s="29" t="s">
        <v>60</v>
      </c>
      <c r="N6" s="42" t="s">
        <v>61</v>
      </c>
      <c r="O6" s="43"/>
      <c r="P6" s="42" t="s">
        <v>62</v>
      </c>
      <c r="Q6" s="43"/>
      <c r="R6" s="29" t="s">
        <v>63</v>
      </c>
      <c r="S6" s="29" t="s">
        <v>64</v>
      </c>
      <c r="T6" s="29" t="s">
        <v>65</v>
      </c>
      <c r="U6" s="29" t="s">
        <v>66</v>
      </c>
      <c r="V6" s="30" t="s">
        <v>67</v>
      </c>
      <c r="W6" s="30" t="s">
        <v>68</v>
      </c>
      <c r="X6" s="30" t="s">
        <v>69</v>
      </c>
      <c r="Y6" s="30" t="s">
        <v>70</v>
      </c>
      <c r="Z6" s="30" t="s">
        <v>71</v>
      </c>
    </row>
    <row r="7" spans="1:26" ht="39.6">
      <c r="A7" s="46"/>
      <c r="B7" s="47"/>
      <c r="C7" s="31" t="str">
        <f>Темы!C38</f>
        <v>Почувствуй себя палеонтологом</v>
      </c>
      <c r="D7" s="32" t="str">
        <f>Темы!C37</f>
        <v xml:space="preserve">Православный календарь, двунадесятые  праздники </v>
      </c>
      <c r="E7" s="32" t="str">
        <f>Темы!C40</f>
        <v>Фоторедактор онлайн</v>
      </c>
      <c r="F7" s="32" t="str">
        <f>Темы!C39</f>
        <v>Оказание первой помощи при 
ушибах и ссадинах.</v>
      </c>
      <c r="G7" s="31" t="str">
        <f>Темы!C30</f>
        <v>За страницами вашего учебника Литература 
и другие виды искусства.</v>
      </c>
      <c r="H7" s="32" t="str">
        <f>Темы!C29</f>
        <v>Понятие о симпатических чернилах</v>
      </c>
      <c r="I7" s="32" t="str">
        <f>Темы!C33</f>
        <v>Видеоредактор Vegas Pro 12</v>
      </c>
      <c r="J7" s="32" t="str">
        <f>Темы!C29</f>
        <v>Понятие о симпатических чернилах</v>
      </c>
      <c r="K7" s="42">
        <f>Темы!D24</f>
        <v>7</v>
      </c>
      <c r="L7" s="43"/>
      <c r="M7" s="36">
        <f>Темы!C24</f>
        <v>7</v>
      </c>
      <c r="N7" s="61">
        <f>Темы!D24</f>
        <v>7</v>
      </c>
      <c r="O7" s="43"/>
      <c r="P7" s="53" t="str">
        <f>Темы!D25</f>
        <v xml:space="preserve">Боролинский спас </v>
      </c>
      <c r="Q7" s="43"/>
      <c r="R7" s="31" t="str">
        <f>Темы!C16</f>
        <v xml:space="preserve">Петр Первый </v>
      </c>
      <c r="S7" s="32" t="str">
        <f>Темы!C16</f>
        <v xml:space="preserve">Петр Первый </v>
      </c>
      <c r="T7" s="32" t="str">
        <f>Темы!C16</f>
        <v xml:space="preserve">Петр Первый </v>
      </c>
      <c r="U7" s="29">
        <f>Темы!C18</f>
        <v>6</v>
      </c>
      <c r="V7" s="33" t="str">
        <f>Темы!C5</f>
        <v>Решение задач на 
касающиеся окружности</v>
      </c>
      <c r="W7" s="33" t="str">
        <f>Темы!C6</f>
        <v xml:space="preserve"> Решение комбинированных задач. </v>
      </c>
      <c r="X7" s="34" t="str">
        <f>Темы!C6</f>
        <v xml:space="preserve"> Решение комбинированных задач. </v>
      </c>
      <c r="Y7" s="37">
        <f>Темы!C7</f>
        <v>1</v>
      </c>
      <c r="Z7" s="36">
        <f>Темы!C7</f>
        <v>1</v>
      </c>
    </row>
    <row r="8" spans="1:26" ht="92.4">
      <c r="A8" s="52" t="s">
        <v>72</v>
      </c>
      <c r="B8" s="45"/>
      <c r="C8" s="29" t="s">
        <v>73</v>
      </c>
      <c r="D8" s="29" t="s">
        <v>74</v>
      </c>
      <c r="E8" s="29" t="s">
        <v>75</v>
      </c>
      <c r="F8" s="29" t="s">
        <v>53</v>
      </c>
      <c r="G8" s="29" t="s">
        <v>76</v>
      </c>
      <c r="H8" s="29" t="s">
        <v>77</v>
      </c>
      <c r="I8" s="29" t="s">
        <v>78</v>
      </c>
      <c r="J8" s="29" t="s">
        <v>79</v>
      </c>
      <c r="K8" s="42" t="s">
        <v>80</v>
      </c>
      <c r="L8" s="43"/>
      <c r="M8" s="29" t="s">
        <v>81</v>
      </c>
      <c r="N8" s="42" t="s">
        <v>82</v>
      </c>
      <c r="O8" s="43"/>
      <c r="P8" s="42" t="s">
        <v>38</v>
      </c>
      <c r="Q8" s="43"/>
      <c r="R8" s="29" t="s">
        <v>83</v>
      </c>
      <c r="S8" s="29" t="s">
        <v>84</v>
      </c>
      <c r="T8" s="29" t="s">
        <v>85</v>
      </c>
      <c r="U8" s="29" t="s">
        <v>86</v>
      </c>
      <c r="V8" s="30" t="s">
        <v>87</v>
      </c>
      <c r="W8" s="30" t="s">
        <v>70</v>
      </c>
      <c r="X8" s="30" t="s">
        <v>88</v>
      </c>
      <c r="Y8" s="30" t="s">
        <v>89</v>
      </c>
      <c r="Z8" s="30" t="s">
        <v>90</v>
      </c>
    </row>
    <row r="9" spans="1:26" ht="39.6">
      <c r="A9" s="46"/>
      <c r="B9" s="47"/>
      <c r="C9" s="31" t="str">
        <f>Темы!C39</f>
        <v>Оказание первой помощи при 
ушибах и ссадинах.</v>
      </c>
      <c r="D9" s="32" t="str">
        <f>Темы!C39</f>
        <v>Оказание первой помощи при 
ушибах и ссадинах.</v>
      </c>
      <c r="E9" s="32" t="str">
        <f>Темы!C39</f>
        <v>Оказание первой помощи при 
ушибах и ссадинах.</v>
      </c>
      <c r="F9" s="32" t="str">
        <f>Темы!C37</f>
        <v xml:space="preserve">Православный календарь, двунадесятые  праздники </v>
      </c>
      <c r="G9" s="31" t="str">
        <f>Темы!C31</f>
        <v>Ткани растения</v>
      </c>
      <c r="H9" s="32" t="str">
        <f>Темы!C31</f>
        <v>Ткани растения</v>
      </c>
      <c r="I9" s="32" t="str">
        <f>Темы!C31</f>
        <v>Ткани растения</v>
      </c>
      <c r="J9" s="32" t="str">
        <f>Темы!C31</f>
        <v>Ткани растения</v>
      </c>
      <c r="K9" s="54" t="str">
        <f>Темы!D25</f>
        <v xml:space="preserve">Боролинский спас </v>
      </c>
      <c r="L9" s="43"/>
      <c r="M9" s="32" t="str">
        <f>Темы!C23</f>
        <v xml:space="preserve"> Логические задачи.</v>
      </c>
      <c r="N9" s="53" t="str">
        <f>Темы!D26</f>
        <v>Лучшие дебюты(шахматы)</v>
      </c>
      <c r="O9" s="43"/>
      <c r="P9" s="53" t="str">
        <f>Темы!D26</f>
        <v>Лучшие дебюты(шахматы)</v>
      </c>
      <c r="Q9" s="43"/>
      <c r="R9" s="31" t="str">
        <f>Темы!C17</f>
        <v>Особенности матования одинокого короля</v>
      </c>
      <c r="S9" s="32" t="str">
        <f>Темы!C17</f>
        <v>Особенности матования одинокого короля</v>
      </c>
      <c r="T9" s="32" t="str">
        <f>Темы!C17</f>
        <v>Особенности матования одинокого короля</v>
      </c>
      <c r="U9" s="32" t="str">
        <f>Темы!C17</f>
        <v>Особенности матования одинокого короля</v>
      </c>
      <c r="V9" s="33" t="str">
        <f>Темы!C9</f>
        <v>Современное российское общество и 
тенденции его развития</v>
      </c>
      <c r="W9" s="36">
        <f>Темы!C7</f>
        <v>1</v>
      </c>
      <c r="X9" s="33" t="str">
        <f>Темы!C8</f>
        <v>Оптические иллюзии.</v>
      </c>
      <c r="Y9" s="34" t="str">
        <f>Темы!C11</f>
        <v>Города-герои. Волгоград (Сталинград)</v>
      </c>
      <c r="Z9" s="33" t="str">
        <f>Темы!C12</f>
        <v>Лес - важнейший ресурс планеты</v>
      </c>
    </row>
    <row r="10" spans="1:26" ht="92.4">
      <c r="A10" s="52" t="s">
        <v>91</v>
      </c>
      <c r="B10" s="45"/>
      <c r="C10" s="29" t="s">
        <v>92</v>
      </c>
      <c r="D10" s="29" t="s">
        <v>93</v>
      </c>
      <c r="E10" s="29" t="s">
        <v>53</v>
      </c>
      <c r="F10" s="29" t="s">
        <v>54</v>
      </c>
      <c r="G10" s="29" t="s">
        <v>94</v>
      </c>
      <c r="H10" s="29" t="s">
        <v>95</v>
      </c>
      <c r="I10" s="29" t="s">
        <v>96</v>
      </c>
      <c r="J10" s="29" t="s">
        <v>97</v>
      </c>
      <c r="K10" s="55"/>
      <c r="L10" s="56"/>
      <c r="M10" s="29" t="s">
        <v>98</v>
      </c>
      <c r="N10" s="55"/>
      <c r="O10" s="56"/>
      <c r="P10" s="42" t="s">
        <v>99</v>
      </c>
      <c r="Q10" s="43"/>
      <c r="R10" s="29" t="s">
        <v>100</v>
      </c>
      <c r="S10" s="29" t="s">
        <v>101</v>
      </c>
      <c r="T10" s="29" t="s">
        <v>102</v>
      </c>
      <c r="U10" s="29" t="s">
        <v>65</v>
      </c>
      <c r="V10" s="30" t="s">
        <v>70</v>
      </c>
      <c r="W10" s="30" t="s">
        <v>87</v>
      </c>
      <c r="X10" s="30" t="s">
        <v>71</v>
      </c>
      <c r="Y10" s="30" t="s">
        <v>103</v>
      </c>
      <c r="Z10" s="30" t="s">
        <v>104</v>
      </c>
    </row>
    <row r="11" spans="1:26" ht="41.4">
      <c r="A11" s="46"/>
      <c r="B11" s="47"/>
      <c r="C11" s="31" t="str">
        <f>Темы!C40</f>
        <v>Фоторедактор онлайн</v>
      </c>
      <c r="D11" s="31" t="str">
        <f>Темы!C42</f>
        <v>Речевой этикет для школ</v>
      </c>
      <c r="E11" s="32" t="str">
        <f>Темы!C37</f>
        <v xml:space="preserve">Православный календарь, двунадесятые  праздники </v>
      </c>
      <c r="F11" s="32" t="str">
        <f>Темы!C40</f>
        <v>Фоторедактор онлайн</v>
      </c>
      <c r="G11" s="31" t="str">
        <f>Темы!C32</f>
        <v>Полезные Советы в дебюте</v>
      </c>
      <c r="H11" s="32" t="str">
        <f>Темы!C32</f>
        <v>Полезные Советы в дебюте</v>
      </c>
      <c r="I11" s="36">
        <f>Темы!C34</f>
        <v>10</v>
      </c>
      <c r="J11" s="32" t="str">
        <f>Темы!C30</f>
        <v>За страницами вашего учебника Литература 
и другие виды искусства.</v>
      </c>
      <c r="K11" s="57"/>
      <c r="L11" s="58"/>
      <c r="M11" s="32" t="str">
        <f>Темы!C25</f>
        <v xml:space="preserve"> Новый Иерусалим патриарха Никона</v>
      </c>
      <c r="N11" s="57"/>
      <c r="O11" s="58"/>
      <c r="P11" s="61">
        <f>Темы!D24</f>
        <v>7</v>
      </c>
      <c r="Q11" s="43"/>
      <c r="R11" s="36">
        <f>Темы!C18</f>
        <v>6</v>
      </c>
      <c r="S11" s="36">
        <f>Темы!C18</f>
        <v>6</v>
      </c>
      <c r="T11" s="36">
        <f>Темы!C18</f>
        <v>6</v>
      </c>
      <c r="U11" s="32" t="str">
        <f>Темы!C16</f>
        <v xml:space="preserve">Петр Первый </v>
      </c>
      <c r="V11" s="36">
        <f>Темы!C7</f>
        <v>1</v>
      </c>
      <c r="W11" s="34" t="str">
        <f>Темы!C9</f>
        <v>Современное российское общество и 
тенденции его развития</v>
      </c>
      <c r="X11" s="36">
        <f>Темы!C7</f>
        <v>1</v>
      </c>
      <c r="Y11" s="34" t="str">
        <f>Темы!C3</f>
        <v>Работа с электронной почтой.</v>
      </c>
      <c r="Z11" s="34" t="str">
        <f>Темы!C8</f>
        <v>Оптические иллюзии.</v>
      </c>
    </row>
    <row r="12" spans="1:26" ht="92.4">
      <c r="A12" s="52" t="s">
        <v>105</v>
      </c>
      <c r="B12" s="45"/>
      <c r="C12" s="29" t="s">
        <v>106</v>
      </c>
      <c r="D12" s="29" t="s">
        <v>107</v>
      </c>
      <c r="E12" s="29" t="s">
        <v>108</v>
      </c>
      <c r="F12" s="29" t="s">
        <v>109</v>
      </c>
      <c r="G12" s="29" t="s">
        <v>110</v>
      </c>
      <c r="H12" s="29" t="s">
        <v>111</v>
      </c>
      <c r="I12" s="29" t="s">
        <v>58</v>
      </c>
      <c r="J12" s="29" t="s">
        <v>112</v>
      </c>
      <c r="K12" s="42" t="s">
        <v>113</v>
      </c>
      <c r="L12" s="43"/>
      <c r="M12" s="29" t="s">
        <v>114</v>
      </c>
      <c r="N12" s="42" t="s">
        <v>115</v>
      </c>
      <c r="O12" s="43"/>
      <c r="P12" s="55"/>
      <c r="Q12" s="56"/>
      <c r="R12" s="29" t="s">
        <v>116</v>
      </c>
      <c r="S12" s="29" t="s">
        <v>117</v>
      </c>
      <c r="T12" s="29" t="s">
        <v>118</v>
      </c>
      <c r="U12" s="29" t="s">
        <v>119</v>
      </c>
      <c r="V12" s="30" t="s">
        <v>120</v>
      </c>
      <c r="W12" s="30" t="s">
        <v>121</v>
      </c>
      <c r="X12" s="30" t="s">
        <v>87</v>
      </c>
      <c r="Y12" s="30" t="s">
        <v>122</v>
      </c>
      <c r="Z12" s="30" t="s">
        <v>89</v>
      </c>
    </row>
    <row r="13" spans="1:26" ht="55.2">
      <c r="A13" s="46"/>
      <c r="B13" s="47"/>
      <c r="C13" s="33" t="str">
        <f>Темы!C41</f>
        <v>Особенности матования одинокого короля</v>
      </c>
      <c r="D13" s="34" t="str">
        <f>Темы!C41</f>
        <v>Особенности матования одинокого короля</v>
      </c>
      <c r="E13" s="34" t="str">
        <f>Темы!C41</f>
        <v>Особенности матования одинокого короля</v>
      </c>
      <c r="F13" s="34" t="str">
        <f>Темы!C41</f>
        <v>Особенности матования одинокого короля</v>
      </c>
      <c r="G13" s="33" t="str">
        <f>Темы!C33</f>
        <v>Видеоредактор Vegas Pro 12</v>
      </c>
      <c r="H13" s="34" t="str">
        <f>Темы!C33</f>
        <v>Видеоредактор Vegas Pro 12</v>
      </c>
      <c r="I13" s="34" t="str">
        <f>Темы!C29</f>
        <v>Понятие о симпатических чернилах</v>
      </c>
      <c r="J13" s="34" t="str">
        <f>Темы!C33</f>
        <v>Видеоредактор Vegas Pro 12</v>
      </c>
      <c r="K13" s="59" t="str">
        <f>Темы!D26</f>
        <v>Лучшие дебюты(шахматы)</v>
      </c>
      <c r="L13" s="43"/>
      <c r="M13" s="34" t="str">
        <f>Темы!C19</f>
        <v>Кислоты: способы получения и взаимодействие 
с металлами. Ряд активности металлов</v>
      </c>
      <c r="N13" s="60" t="str">
        <f>Темы!D23</f>
        <v>Задачи, решаемые с помощью графов</v>
      </c>
      <c r="O13" s="43"/>
      <c r="P13" s="57"/>
      <c r="Q13" s="58"/>
      <c r="R13" s="33" t="str">
        <f>Темы!C19</f>
        <v>Кислоты: способы получения и взаимодействие 
с металлами. Ряд активности металлов</v>
      </c>
      <c r="S13" s="34" t="str">
        <f>Темы!C19</f>
        <v>Кислоты: способы получения и взаимодействие 
с металлами. Ряд активности металлов</v>
      </c>
      <c r="T13" s="34" t="str">
        <f>Темы!C19</f>
        <v>Кислоты: способы получения и взаимодействие 
с металлами. Ряд активности металлов</v>
      </c>
      <c r="U13" s="34" t="str">
        <f>Темы!C19</f>
        <v>Кислоты: способы получения и взаимодействие 
с металлами. Ряд активности металлов</v>
      </c>
      <c r="V13" s="34" t="str">
        <f>Темы!C6</f>
        <v xml:space="preserve"> Решение комбинированных задач. </v>
      </c>
      <c r="W13" s="37" t="str">
        <f>Темы!C10</f>
        <v>Задачи на движение и работу</v>
      </c>
      <c r="X13" s="34" t="str">
        <f>Темы!C9</f>
        <v>Современное российское общество и 
тенденции его развития</v>
      </c>
      <c r="Y13" s="34" t="str">
        <f>Темы!C8</f>
        <v>Оптические иллюзии.</v>
      </c>
      <c r="Z13" s="34" t="str">
        <f>Темы!C11</f>
        <v>Города-герои. Волгоград (Сталинград)</v>
      </c>
    </row>
    <row r="14" spans="1:26" ht="13.2">
      <c r="P14" s="5"/>
      <c r="Q14" s="5"/>
    </row>
  </sheetData>
  <mergeCells count="32">
    <mergeCell ref="K13:L13"/>
    <mergeCell ref="N13:O13"/>
    <mergeCell ref="K7:L7"/>
    <mergeCell ref="N7:O7"/>
    <mergeCell ref="A8:B9"/>
    <mergeCell ref="N8:O8"/>
    <mergeCell ref="P8:Q8"/>
    <mergeCell ref="A10:B11"/>
    <mergeCell ref="A12:B13"/>
    <mergeCell ref="N9:O9"/>
    <mergeCell ref="P9:Q9"/>
    <mergeCell ref="K9:L9"/>
    <mergeCell ref="K10:L11"/>
    <mergeCell ref="N10:O11"/>
    <mergeCell ref="P10:Q10"/>
    <mergeCell ref="P11:Q11"/>
    <mergeCell ref="N12:O12"/>
    <mergeCell ref="P12:Q13"/>
    <mergeCell ref="K8:L8"/>
    <mergeCell ref="K12:L12"/>
    <mergeCell ref="K3:L3"/>
    <mergeCell ref="K6:L6"/>
    <mergeCell ref="N6:O6"/>
    <mergeCell ref="P6:Q6"/>
    <mergeCell ref="A1:B2"/>
    <mergeCell ref="C1:Z2"/>
    <mergeCell ref="A3:B3"/>
    <mergeCell ref="N3:O3"/>
    <mergeCell ref="P3:Q3"/>
    <mergeCell ref="A4:B5"/>
    <mergeCell ref="A6:B7"/>
    <mergeCell ref="P7:Q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14"/>
  <sheetViews>
    <sheetView tabSelected="1" topLeftCell="N1" workbookViewId="0">
      <selection activeCell="C4" sqref="C4:Z13"/>
    </sheetView>
  </sheetViews>
  <sheetFormatPr defaultColWidth="14.44140625" defaultRowHeight="15.75" customHeight="1"/>
  <cols>
    <col min="1" max="2" width="25.44140625" customWidth="1"/>
    <col min="3" max="6" width="37.6640625" customWidth="1"/>
    <col min="7" max="7" width="48.6640625" customWidth="1"/>
    <col min="8" max="10" width="47.88671875" customWidth="1"/>
    <col min="11" max="11" width="19.5546875" customWidth="1"/>
    <col min="12" max="12" width="22.88671875" customWidth="1"/>
    <col min="13" max="13" width="37.109375" customWidth="1"/>
    <col min="14" max="14" width="18.44140625" customWidth="1"/>
    <col min="15" max="15" width="23.5546875" customWidth="1"/>
    <col min="16" max="16" width="22.6640625" customWidth="1"/>
    <col min="17" max="17" width="18" customWidth="1"/>
    <col min="18" max="24" width="34" customWidth="1"/>
    <col min="25" max="25" width="38" customWidth="1"/>
    <col min="26" max="26" width="40.6640625" customWidth="1"/>
  </cols>
  <sheetData>
    <row r="1" spans="1:26" ht="13.2">
      <c r="A1" s="44" t="s">
        <v>1</v>
      </c>
      <c r="B1" s="45"/>
      <c r="C1" s="48" t="s">
        <v>3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5"/>
    </row>
    <row r="2" spans="1:26" ht="33" customHeight="1">
      <c r="A2" s="46"/>
      <c r="B2" s="47"/>
      <c r="C2" s="46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47"/>
    </row>
    <row r="3" spans="1:26" ht="47.4">
      <c r="A3" s="51" t="s">
        <v>5</v>
      </c>
      <c r="B3" s="41"/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40" t="s">
        <v>14</v>
      </c>
      <c r="L3" s="41"/>
      <c r="M3" s="3" t="s">
        <v>15</v>
      </c>
      <c r="N3" s="40" t="s">
        <v>16</v>
      </c>
      <c r="O3" s="41"/>
      <c r="P3" s="40" t="s">
        <v>17</v>
      </c>
      <c r="Q3" s="41"/>
      <c r="R3" s="3" t="s">
        <v>18</v>
      </c>
      <c r="S3" s="3" t="s">
        <v>19</v>
      </c>
      <c r="T3" s="3" t="s">
        <v>20</v>
      </c>
      <c r="U3" s="3" t="s">
        <v>21</v>
      </c>
      <c r="V3" s="4" t="s">
        <v>22</v>
      </c>
      <c r="W3" s="4" t="s">
        <v>23</v>
      </c>
      <c r="X3" s="4" t="s">
        <v>24</v>
      </c>
      <c r="Y3" s="4" t="s">
        <v>25</v>
      </c>
      <c r="Z3" s="4" t="s">
        <v>26</v>
      </c>
    </row>
    <row r="4" spans="1:26" ht="92.4">
      <c r="A4" s="52" t="s">
        <v>27</v>
      </c>
      <c r="B4" s="45"/>
      <c r="C4" s="29" t="s">
        <v>28</v>
      </c>
      <c r="D4" s="29" t="s">
        <v>29</v>
      </c>
      <c r="E4" s="29" t="s">
        <v>30</v>
      </c>
      <c r="F4" s="29" t="s">
        <v>31</v>
      </c>
      <c r="G4" s="29" t="s">
        <v>32</v>
      </c>
      <c r="H4" s="29" t="s">
        <v>33</v>
      </c>
      <c r="I4" s="29" t="s">
        <v>34</v>
      </c>
      <c r="J4" s="29" t="s">
        <v>35</v>
      </c>
      <c r="K4" s="29" t="s">
        <v>36</v>
      </c>
      <c r="L4" s="29" t="s">
        <v>37</v>
      </c>
      <c r="M4" s="29" t="s">
        <v>38</v>
      </c>
      <c r="N4" s="29" t="s">
        <v>39</v>
      </c>
      <c r="O4" s="29" t="s">
        <v>40</v>
      </c>
      <c r="P4" s="29" t="s">
        <v>41</v>
      </c>
      <c r="Q4" s="29" t="s">
        <v>42</v>
      </c>
      <c r="R4" s="29" t="s">
        <v>43</v>
      </c>
      <c r="S4" s="29" t="s">
        <v>44</v>
      </c>
      <c r="T4" s="29" t="s">
        <v>45</v>
      </c>
      <c r="U4" s="29" t="s">
        <v>46</v>
      </c>
      <c r="V4" s="30" t="s">
        <v>47</v>
      </c>
      <c r="W4" s="30" t="s">
        <v>48</v>
      </c>
      <c r="X4" s="30" t="s">
        <v>49</v>
      </c>
      <c r="Y4" s="30" t="s">
        <v>50</v>
      </c>
      <c r="Z4" s="30" t="s">
        <v>51</v>
      </c>
    </row>
    <row r="5" spans="1:26" ht="27.6">
      <c r="A5" s="46"/>
      <c r="B5" s="47"/>
      <c r="C5" s="31" t="str">
        <f>Темы!D37</f>
        <v>Храм</v>
      </c>
      <c r="D5" s="36">
        <f>Темы!D40</f>
        <v>12</v>
      </c>
      <c r="E5" s="32" t="str">
        <f>Темы!D42</f>
        <v>"Усыновленные" (заимственные слова) в русском языке.</v>
      </c>
      <c r="F5" s="32" t="str">
        <f>Темы!D38</f>
        <v>Почувствуй себя ботаником</v>
      </c>
      <c r="G5" s="31" t="str">
        <f>Темы!D29</f>
        <v>Акварельные краски</v>
      </c>
      <c r="H5" s="29">
        <f>Темы!D34</f>
        <v>10</v>
      </c>
      <c r="I5" s="32" t="str">
        <f>Темы!D32</f>
        <v>Шахматы -ошибки любителей</v>
      </c>
      <c r="J5" s="32" t="str">
        <f>Темы!D32</f>
        <v>Шахматы -ошибки любителей</v>
      </c>
      <c r="K5" s="33" t="str">
        <f>Темы!D19</f>
        <v>Соли</v>
      </c>
      <c r="L5" s="31" t="str">
        <f>Темы!D23</f>
        <v>Задачи, решаемые с помощью графов</v>
      </c>
      <c r="M5" s="32" t="str">
        <f>Темы!D26</f>
        <v>Лучшие дебюты(шахматы)</v>
      </c>
      <c r="N5" s="34" t="str">
        <f>Темы!D19</f>
        <v>Соли</v>
      </c>
      <c r="O5" s="32" t="str">
        <f>Темы!D25</f>
        <v xml:space="preserve">Боролинский спас </v>
      </c>
      <c r="P5" s="32" t="str">
        <f>Темы!D23</f>
        <v>Задачи, решаемые с помощью графов</v>
      </c>
      <c r="Q5" s="34" t="str">
        <f>Темы!D19</f>
        <v>Соли</v>
      </c>
      <c r="R5" s="31" t="str">
        <f>Темы!D15</f>
        <v>Разработка компьютерной игры</v>
      </c>
      <c r="S5" s="32" t="str">
        <f>Темы!D15</f>
        <v>Разработка компьютерной игры</v>
      </c>
      <c r="T5" s="32" t="str">
        <f>Темы!D15</f>
        <v>Разработка компьютерной игры</v>
      </c>
      <c r="U5" s="32" t="str">
        <f>Темы!D15</f>
        <v>Разработка компьютерной игры</v>
      </c>
      <c r="V5" s="34" t="str">
        <f>Темы!D3</f>
        <v>Защита компьютера от вредоносныхвоздействий.</v>
      </c>
      <c r="W5" s="34" t="str">
        <f>Темы!D3</f>
        <v>Защита компьютера от вредоносныхвоздействий.</v>
      </c>
      <c r="X5" s="34" t="str">
        <f>Темы!D3</f>
        <v>Защита компьютера от вредоносныхвоздействий.</v>
      </c>
      <c r="Y5" s="33" t="str">
        <f>Темы!D4</f>
        <v xml:space="preserve">пунктуальный бюрократ </v>
      </c>
      <c r="Z5" s="35" t="str">
        <f>Темы!D3</f>
        <v>Защита компьютера от вредоносныхвоздействий.</v>
      </c>
    </row>
    <row r="6" spans="1:26" ht="92.4">
      <c r="A6" s="52" t="s">
        <v>52</v>
      </c>
      <c r="B6" s="45"/>
      <c r="C6" s="29" t="s">
        <v>31</v>
      </c>
      <c r="D6" s="29" t="s">
        <v>53</v>
      </c>
      <c r="E6" s="29" t="s">
        <v>54</v>
      </c>
      <c r="F6" s="29" t="s">
        <v>55</v>
      </c>
      <c r="G6" s="29" t="s">
        <v>56</v>
      </c>
      <c r="H6" s="29" t="s">
        <v>32</v>
      </c>
      <c r="I6" s="29" t="s">
        <v>57</v>
      </c>
      <c r="J6" s="29" t="s">
        <v>58</v>
      </c>
      <c r="K6" s="42" t="s">
        <v>59</v>
      </c>
      <c r="L6" s="43"/>
      <c r="M6" s="29" t="s">
        <v>60</v>
      </c>
      <c r="N6" s="42" t="s">
        <v>61</v>
      </c>
      <c r="O6" s="43"/>
      <c r="P6" s="42" t="s">
        <v>62</v>
      </c>
      <c r="Q6" s="43"/>
      <c r="R6" s="29" t="s">
        <v>63</v>
      </c>
      <c r="S6" s="29" t="s">
        <v>64</v>
      </c>
      <c r="T6" s="29" t="s">
        <v>65</v>
      </c>
      <c r="U6" s="29" t="s">
        <v>66</v>
      </c>
      <c r="V6" s="30" t="s">
        <v>67</v>
      </c>
      <c r="W6" s="30" t="s">
        <v>68</v>
      </c>
      <c r="X6" s="30" t="s">
        <v>69</v>
      </c>
      <c r="Y6" s="30" t="s">
        <v>70</v>
      </c>
      <c r="Z6" s="30" t="s">
        <v>71</v>
      </c>
    </row>
    <row r="7" spans="1:26" ht="41.4">
      <c r="A7" s="46"/>
      <c r="B7" s="47"/>
      <c r="C7" s="31" t="str">
        <f>Темы!D38</f>
        <v>Почувствуй себя ботаником</v>
      </c>
      <c r="D7" s="32" t="str">
        <f>Темы!D37</f>
        <v>Храм</v>
      </c>
      <c r="E7" s="36">
        <f>Темы!D40</f>
        <v>12</v>
      </c>
      <c r="F7" s="32" t="str">
        <f>Темы!D39</f>
        <v>Оказание первой помощи при ушибах и
 ссадинах.(практические занятия)</v>
      </c>
      <c r="G7" s="31" t="str">
        <f>Темы!D30</f>
        <v>Литературная игра. Викторина.</v>
      </c>
      <c r="H7" s="32" t="str">
        <f>Темы!D29</f>
        <v>Акварельные краски</v>
      </c>
      <c r="I7" s="36">
        <f>Темы!D33</f>
        <v>9</v>
      </c>
      <c r="J7" s="32" t="str">
        <f>Темы!D29</f>
        <v>Акварельные краски</v>
      </c>
      <c r="K7" s="42">
        <f>Темы!D24</f>
        <v>7</v>
      </c>
      <c r="L7" s="43"/>
      <c r="M7" s="36">
        <f>Темы!D24</f>
        <v>7</v>
      </c>
      <c r="N7" s="61">
        <f>Темы!D24</f>
        <v>7</v>
      </c>
      <c r="O7" s="43"/>
      <c r="P7" s="53" t="str">
        <f>Темы!D25</f>
        <v xml:space="preserve">Боролинский спас </v>
      </c>
      <c r="Q7" s="43"/>
      <c r="R7" s="31" t="str">
        <f>Темы!D16</f>
        <v xml:space="preserve">Мир русской усадьбы  </v>
      </c>
      <c r="S7" s="32" t="str">
        <f>Темы!D16</f>
        <v xml:space="preserve">Мир русской усадьбы  </v>
      </c>
      <c r="T7" s="32" t="str">
        <f>Темы!D16</f>
        <v xml:space="preserve">Мир русской усадьбы  </v>
      </c>
      <c r="U7" s="29">
        <f>Темы!D18</f>
        <v>6</v>
      </c>
      <c r="V7" s="37">
        <f>Темы!D5</f>
        <v>0</v>
      </c>
      <c r="W7" s="33" t="str">
        <f>Темы!C6</f>
        <v xml:space="preserve"> Решение комбинированных задач. </v>
      </c>
      <c r="X7" s="34" t="str">
        <f>Темы!C6</f>
        <v xml:space="preserve"> Решение комбинированных задач. </v>
      </c>
      <c r="Y7" s="37">
        <f>Темы!D7</f>
        <v>1</v>
      </c>
      <c r="Z7" s="36">
        <f>Темы!D7</f>
        <v>1</v>
      </c>
    </row>
    <row r="8" spans="1:26" ht="92.4">
      <c r="A8" s="52" t="s">
        <v>72</v>
      </c>
      <c r="B8" s="45"/>
      <c r="C8" s="29" t="s">
        <v>73</v>
      </c>
      <c r="D8" s="29" t="s">
        <v>74</v>
      </c>
      <c r="E8" s="29" t="s">
        <v>75</v>
      </c>
      <c r="F8" s="29" t="s">
        <v>53</v>
      </c>
      <c r="G8" s="29" t="s">
        <v>76</v>
      </c>
      <c r="H8" s="29" t="s">
        <v>77</v>
      </c>
      <c r="I8" s="29" t="s">
        <v>78</v>
      </c>
      <c r="J8" s="29" t="s">
        <v>79</v>
      </c>
      <c r="K8" s="42" t="s">
        <v>80</v>
      </c>
      <c r="L8" s="43"/>
      <c r="M8" s="29" t="s">
        <v>81</v>
      </c>
      <c r="N8" s="42" t="s">
        <v>82</v>
      </c>
      <c r="O8" s="43"/>
      <c r="P8" s="42" t="s">
        <v>38</v>
      </c>
      <c r="Q8" s="43"/>
      <c r="R8" s="29" t="s">
        <v>83</v>
      </c>
      <c r="S8" s="29" t="s">
        <v>84</v>
      </c>
      <c r="T8" s="29" t="s">
        <v>85</v>
      </c>
      <c r="U8" s="29" t="s">
        <v>86</v>
      </c>
      <c r="V8" s="30" t="s">
        <v>87</v>
      </c>
      <c r="W8" s="30" t="s">
        <v>70</v>
      </c>
      <c r="X8" s="30" t="s">
        <v>88</v>
      </c>
      <c r="Y8" s="30" t="s">
        <v>89</v>
      </c>
      <c r="Z8" s="30" t="s">
        <v>90</v>
      </c>
    </row>
    <row r="9" spans="1:26" ht="55.2">
      <c r="A9" s="46"/>
      <c r="B9" s="47"/>
      <c r="C9" s="31" t="str">
        <f>Темы!D39</f>
        <v>Оказание первой помощи при ушибах и
 ссадинах.(практические занятия)</v>
      </c>
      <c r="D9" s="32" t="str">
        <f>Темы!D39</f>
        <v>Оказание первой помощи при ушибах и
 ссадинах.(практические занятия)</v>
      </c>
      <c r="E9" s="32" t="str">
        <f>Темы!D39</f>
        <v>Оказание первой помощи при ушибах и
 ссадинах.(практические занятия)</v>
      </c>
      <c r="F9" s="32" t="str">
        <f>Темы!D37</f>
        <v>Храм</v>
      </c>
      <c r="G9" s="31" t="str">
        <f>Темы!D31</f>
        <v>Рост растения. Воздействие человека на корневые 
системы культурных растений. Формирование
 кроны растений</v>
      </c>
      <c r="H9" s="32" t="str">
        <f>Темы!D31</f>
        <v>Рост растения. Воздействие человека на корневые 
системы культурных растений. Формирование
 кроны растений</v>
      </c>
      <c r="I9" s="32" t="str">
        <f>Темы!D31</f>
        <v>Рост растения. Воздействие человека на корневые 
системы культурных растений. Формирование
 кроны растений</v>
      </c>
      <c r="J9" s="32" t="str">
        <f>Темы!D31</f>
        <v>Рост растения. Воздействие человека на корневые 
системы культурных растений. Формирование
 кроны растений</v>
      </c>
      <c r="K9" s="54" t="str">
        <f>Темы!D25</f>
        <v xml:space="preserve">Боролинский спас </v>
      </c>
      <c r="L9" s="43"/>
      <c r="M9" s="32" t="str">
        <f>Темы!D23</f>
        <v>Задачи, решаемые с помощью графов</v>
      </c>
      <c r="N9" s="53" t="str">
        <f>Темы!D26</f>
        <v>Лучшие дебюты(шахматы)</v>
      </c>
      <c r="O9" s="43"/>
      <c r="P9" s="53" t="str">
        <f>Темы!D26</f>
        <v>Лучшие дебюты(шахматы)</v>
      </c>
      <c r="Q9" s="43"/>
      <c r="R9" s="31" t="str">
        <f>Темы!D17</f>
        <v>Тактические приемы и особенности их применения</v>
      </c>
      <c r="S9" s="32" t="str">
        <f>Темы!D17</f>
        <v>Тактические приемы и особенности их применения</v>
      </c>
      <c r="T9" s="32" t="str">
        <f>Темы!D17</f>
        <v>Тактические приемы и особенности их применения</v>
      </c>
      <c r="U9" s="32" t="str">
        <f>Темы!D17</f>
        <v>Тактические приемы и особенности их применения</v>
      </c>
      <c r="V9" s="33" t="str">
        <f>Темы!D9</f>
        <v>Научные открытия и технические достижения</v>
      </c>
      <c r="W9" s="36">
        <f>Темы!D7</f>
        <v>1</v>
      </c>
      <c r="X9" s="37" t="str">
        <f>Темы!D8</f>
        <v>Занимательные опыты по дисперсии и интерференции света.</v>
      </c>
      <c r="Y9" s="34" t="str">
        <f>Темы!D11</f>
        <v>Города-герои. Москва. Керчь</v>
      </c>
      <c r="Z9" s="33" t="str">
        <f>Темы!D12</f>
        <v>Отрицательное воздействие человека на 
растительный и животный мир.</v>
      </c>
    </row>
    <row r="10" spans="1:26" ht="92.4">
      <c r="A10" s="52" t="s">
        <v>91</v>
      </c>
      <c r="B10" s="45"/>
      <c r="C10" s="29" t="s">
        <v>92</v>
      </c>
      <c r="D10" s="29" t="s">
        <v>93</v>
      </c>
      <c r="E10" s="29" t="s">
        <v>53</v>
      </c>
      <c r="F10" s="29" t="s">
        <v>54</v>
      </c>
      <c r="G10" s="29" t="s">
        <v>94</v>
      </c>
      <c r="H10" s="29" t="s">
        <v>95</v>
      </c>
      <c r="I10" s="29" t="s">
        <v>96</v>
      </c>
      <c r="J10" s="29" t="s">
        <v>97</v>
      </c>
      <c r="K10" s="55"/>
      <c r="L10" s="56"/>
      <c r="M10" s="29" t="s">
        <v>98</v>
      </c>
      <c r="N10" s="55"/>
      <c r="O10" s="56"/>
      <c r="P10" s="42" t="s">
        <v>99</v>
      </c>
      <c r="Q10" s="43"/>
      <c r="R10" s="29" t="s">
        <v>100</v>
      </c>
      <c r="S10" s="29" t="s">
        <v>101</v>
      </c>
      <c r="T10" s="29" t="s">
        <v>102</v>
      </c>
      <c r="U10" s="29" t="s">
        <v>65</v>
      </c>
      <c r="V10" s="30" t="s">
        <v>70</v>
      </c>
      <c r="W10" s="30" t="s">
        <v>87</v>
      </c>
      <c r="X10" s="30" t="s">
        <v>71</v>
      </c>
      <c r="Y10" s="30" t="s">
        <v>103</v>
      </c>
      <c r="Z10" s="30" t="s">
        <v>104</v>
      </c>
    </row>
    <row r="11" spans="1:26" ht="27.6">
      <c r="A11" s="46"/>
      <c r="B11" s="47"/>
      <c r="C11" s="29">
        <f>Темы!D40</f>
        <v>12</v>
      </c>
      <c r="D11" s="31" t="str">
        <f>Темы!D42</f>
        <v>"Усыновленные" (заимственные слова) в русском языке.</v>
      </c>
      <c r="E11" s="32" t="str">
        <f>Темы!D37</f>
        <v>Храм</v>
      </c>
      <c r="F11" s="36">
        <f>Темы!D40</f>
        <v>12</v>
      </c>
      <c r="G11" s="31" t="str">
        <f>Темы!D32</f>
        <v>Шахматы -ошибки любителей</v>
      </c>
      <c r="H11" s="32" t="str">
        <f>Темы!D32</f>
        <v>Шахматы -ошибки любителей</v>
      </c>
      <c r="I11" s="36">
        <f>Темы!D34</f>
        <v>10</v>
      </c>
      <c r="J11" s="32" t="str">
        <f>Темы!D30</f>
        <v>Литературная игра. Викторина.</v>
      </c>
      <c r="K11" s="57"/>
      <c r="L11" s="58"/>
      <c r="M11" s="32" t="str">
        <f>Темы!D25</f>
        <v xml:space="preserve">Боролинский спас </v>
      </c>
      <c r="N11" s="57"/>
      <c r="O11" s="58"/>
      <c r="P11" s="61">
        <f>Темы!D24</f>
        <v>7</v>
      </c>
      <c r="Q11" s="43"/>
      <c r="R11" s="36">
        <f>Темы!D18</f>
        <v>6</v>
      </c>
      <c r="S11" s="36">
        <f>Темы!D18</f>
        <v>6</v>
      </c>
      <c r="T11" s="36">
        <f>Темы!D18</f>
        <v>6</v>
      </c>
      <c r="U11" s="32" t="str">
        <f>Темы!D16</f>
        <v xml:space="preserve">Мир русской усадьбы  </v>
      </c>
      <c r="V11" s="36">
        <f>Темы!D7</f>
        <v>1</v>
      </c>
      <c r="W11" s="34" t="str">
        <f>Темы!D9</f>
        <v>Научные открытия и технические достижения</v>
      </c>
      <c r="X11" s="36">
        <f>Темы!D7</f>
        <v>1</v>
      </c>
      <c r="Y11" s="34" t="str">
        <f>Темы!D3</f>
        <v>Защита компьютера от вредоносныхвоздействий.</v>
      </c>
      <c r="Z11" s="36" t="str">
        <f>Темы!D8</f>
        <v>Занимательные опыты по дисперсии и интерференции света.</v>
      </c>
    </row>
    <row r="12" spans="1:26" ht="92.4">
      <c r="A12" s="52" t="s">
        <v>105</v>
      </c>
      <c r="B12" s="45"/>
      <c r="C12" s="29" t="s">
        <v>106</v>
      </c>
      <c r="D12" s="29" t="s">
        <v>107</v>
      </c>
      <c r="E12" s="29" t="s">
        <v>108</v>
      </c>
      <c r="F12" s="29" t="s">
        <v>109</v>
      </c>
      <c r="G12" s="29" t="s">
        <v>110</v>
      </c>
      <c r="H12" s="29" t="s">
        <v>111</v>
      </c>
      <c r="I12" s="29" t="s">
        <v>58</v>
      </c>
      <c r="J12" s="29" t="s">
        <v>112</v>
      </c>
      <c r="K12" s="42" t="s">
        <v>113</v>
      </c>
      <c r="L12" s="43"/>
      <c r="M12" s="29" t="s">
        <v>114</v>
      </c>
      <c r="N12" s="42" t="s">
        <v>115</v>
      </c>
      <c r="O12" s="43"/>
      <c r="P12" s="55"/>
      <c r="Q12" s="56"/>
      <c r="R12" s="29" t="s">
        <v>116</v>
      </c>
      <c r="S12" s="29" t="s">
        <v>117</v>
      </c>
      <c r="T12" s="29" t="s">
        <v>118</v>
      </c>
      <c r="U12" s="29" t="s">
        <v>119</v>
      </c>
      <c r="V12" s="30" t="s">
        <v>120</v>
      </c>
      <c r="W12" s="30" t="s">
        <v>121</v>
      </c>
      <c r="X12" s="30" t="s">
        <v>87</v>
      </c>
      <c r="Y12" s="30" t="s">
        <v>122</v>
      </c>
      <c r="Z12" s="30" t="s">
        <v>89</v>
      </c>
    </row>
    <row r="13" spans="1:26" ht="27.6">
      <c r="A13" s="46"/>
      <c r="B13" s="47"/>
      <c r="C13" s="33" t="str">
        <f>Темы!D41</f>
        <v>Тактические приемы и особенности их применения</v>
      </c>
      <c r="D13" s="34" t="str">
        <f>Темы!D41</f>
        <v>Тактические приемы и особенности их применения</v>
      </c>
      <c r="E13" s="34" t="str">
        <f>Темы!D41</f>
        <v>Тактические приемы и особенности их применения</v>
      </c>
      <c r="F13" s="34" t="str">
        <f>Темы!D41</f>
        <v>Тактические приемы и особенности их применения</v>
      </c>
      <c r="G13" s="37">
        <f>Темы!D33</f>
        <v>9</v>
      </c>
      <c r="H13" s="36">
        <f>Темы!D33</f>
        <v>9</v>
      </c>
      <c r="I13" s="34" t="str">
        <f>Темы!D29</f>
        <v>Акварельные краски</v>
      </c>
      <c r="J13" s="36">
        <f>Темы!D33</f>
        <v>9</v>
      </c>
      <c r="K13" s="59" t="str">
        <f>Темы!D26</f>
        <v>Лучшие дебюты(шахматы)</v>
      </c>
      <c r="L13" s="43"/>
      <c r="M13" s="34" t="str">
        <f>Темы!D19</f>
        <v>Соли</v>
      </c>
      <c r="N13" s="60" t="str">
        <f>Темы!D23</f>
        <v>Задачи, решаемые с помощью графов</v>
      </c>
      <c r="O13" s="43"/>
      <c r="P13" s="57"/>
      <c r="Q13" s="58"/>
      <c r="R13" s="33" t="str">
        <f>Темы!D19</f>
        <v>Соли</v>
      </c>
      <c r="S13" s="34" t="str">
        <f>Темы!D19</f>
        <v>Соли</v>
      </c>
      <c r="T13" s="34" t="str">
        <f>Темы!D19</f>
        <v>Соли</v>
      </c>
      <c r="U13" s="34" t="str">
        <f>Темы!D19</f>
        <v>Соли</v>
      </c>
      <c r="V13" s="34" t="str">
        <f>Темы!C6</f>
        <v xml:space="preserve"> Решение комбинированных задач. </v>
      </c>
      <c r="W13" s="37">
        <f>Темы!D10</f>
        <v>0</v>
      </c>
      <c r="X13" s="34" t="str">
        <f>Темы!D9</f>
        <v>Научные открытия и технические достижения</v>
      </c>
      <c r="Y13" s="36" t="str">
        <f>Темы!D8</f>
        <v>Занимательные опыты по дисперсии и интерференции света.</v>
      </c>
      <c r="Z13" s="34" t="str">
        <f>Темы!D11</f>
        <v>Города-герои. Москва. Керчь</v>
      </c>
    </row>
    <row r="14" spans="1:26" ht="13.2">
      <c r="P14" s="5"/>
      <c r="Q14" s="5"/>
    </row>
  </sheetData>
  <mergeCells count="32">
    <mergeCell ref="K13:L13"/>
    <mergeCell ref="N13:O13"/>
    <mergeCell ref="K7:L7"/>
    <mergeCell ref="N7:O7"/>
    <mergeCell ref="A8:B9"/>
    <mergeCell ref="N8:O8"/>
    <mergeCell ref="P8:Q8"/>
    <mergeCell ref="A10:B11"/>
    <mergeCell ref="A12:B13"/>
    <mergeCell ref="N9:O9"/>
    <mergeCell ref="P9:Q9"/>
    <mergeCell ref="K9:L9"/>
    <mergeCell ref="K10:L11"/>
    <mergeCell ref="N10:O11"/>
    <mergeCell ref="P10:Q10"/>
    <mergeCell ref="P11:Q11"/>
    <mergeCell ref="N12:O12"/>
    <mergeCell ref="P12:Q13"/>
    <mergeCell ref="K8:L8"/>
    <mergeCell ref="K12:L12"/>
    <mergeCell ref="K3:L3"/>
    <mergeCell ref="K6:L6"/>
    <mergeCell ref="N6:O6"/>
    <mergeCell ref="P6:Q6"/>
    <mergeCell ref="A1:B2"/>
    <mergeCell ref="C1:Z2"/>
    <mergeCell ref="A3:B3"/>
    <mergeCell ref="N3:O3"/>
    <mergeCell ref="P3:Q3"/>
    <mergeCell ref="A4:B5"/>
    <mergeCell ref="A6:B7"/>
    <mergeCell ref="P7:Q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42"/>
  <sheetViews>
    <sheetView topLeftCell="B1" workbookViewId="0">
      <selection activeCell="F9" sqref="F9"/>
    </sheetView>
  </sheetViews>
  <sheetFormatPr defaultColWidth="14.44140625" defaultRowHeight="15.75" customHeight="1"/>
  <cols>
    <col min="1" max="1" width="72.33203125" customWidth="1"/>
    <col min="2" max="2" width="48" customWidth="1"/>
    <col min="3" max="3" width="46.88671875" customWidth="1"/>
    <col min="4" max="4" width="50.109375" customWidth="1"/>
  </cols>
  <sheetData>
    <row r="1" spans="1:4" ht="13.2">
      <c r="A1" s="63" t="s">
        <v>123</v>
      </c>
      <c r="B1" s="64" t="s">
        <v>124</v>
      </c>
      <c r="C1" s="65" t="s">
        <v>125</v>
      </c>
      <c r="D1" s="65" t="s">
        <v>126</v>
      </c>
    </row>
    <row r="2" spans="1:4" ht="13.2">
      <c r="A2" s="46"/>
      <c r="B2" s="47"/>
      <c r="C2" s="66"/>
      <c r="D2" s="66"/>
    </row>
    <row r="3" spans="1:4" ht="13.2">
      <c r="A3" s="7" t="s">
        <v>127</v>
      </c>
      <c r="B3" s="8" t="str">
        <f>HYPERLINK("https://www.youtube.com/watch?v=7XsMXukdHXQ","Коммуникационные технологии")</f>
        <v>Коммуникационные технологии</v>
      </c>
      <c r="C3" s="9" t="str">
        <f>HYPERLINK("https://www.youtube.com/watch?v=8RbWpZoUcrU","Работа с электронной почтой.")</f>
        <v>Работа с электронной почтой.</v>
      </c>
      <c r="D3" s="9" t="str">
        <f>HYPERLINK("https://youtu.be/pXTkW8e-6Gs","Защита компьютера от вредоносныхвоздействий.")</f>
        <v>Защита компьютера от вредоносныхвоздействий.</v>
      </c>
    </row>
    <row r="4" spans="1:4" ht="13.8">
      <c r="A4" s="10" t="s">
        <v>128</v>
      </c>
      <c r="B4" s="8" t="str">
        <f>HYPERLINK("https://foxford.ru/courses/1585","Четырежды герой Советского Союза")</f>
        <v>Четырежды герой Советского Союза</v>
      </c>
      <c r="C4" s="9" t="str">
        <f>HYPERLINK("https://foxford.ru/courses/1585/lessons/34285","генсек с Лубянк")</f>
        <v>генсек с Лубянк</v>
      </c>
      <c r="D4" s="9" t="str">
        <f>HYPERLINK("https://foxford.ru/courses/1585/lessons/34287","пунктуальный бюрократ ")</f>
        <v xml:space="preserve">пунктуальный бюрократ </v>
      </c>
    </row>
    <row r="5" spans="1:4" ht="13.2">
      <c r="A5" s="11" t="s">
        <v>129</v>
      </c>
      <c r="B5" s="8" t="str">
        <f>HYPERLINK("youtub.com/watch?v=OfDSjzBa1uO","Решение задач на 
касающиеся окружности")</f>
        <v>Решение задач на 
касающиеся окружности</v>
      </c>
      <c r="C5" s="9" t="str">
        <f>HYPERLINK("youtub.com/watch?v=estEc1HO3F4","Решение задач на 
касающиеся окружности")</f>
        <v>Решение задач на 
касающиеся окружности</v>
      </c>
    </row>
    <row r="6" spans="1:4" ht="15" customHeight="1">
      <c r="A6" s="7" t="s">
        <v>130</v>
      </c>
      <c r="B6" s="8" t="str">
        <f>HYPERLINK("www.uchportal.ru"," Решение задач на вычисление компонентов смеси. ")</f>
        <v xml:space="preserve"> Решение задач на вычисление компонентов смеси. </v>
      </c>
      <c r="C6" s="8" t="str">
        <f t="shared" ref="C6:D6" si="0">HYPERLINK("www.uchportal.ru"," Решение комбинированных задач. ")</f>
        <v xml:space="preserve"> Решение комбинированных задач. </v>
      </c>
      <c r="D6" s="8" t="str">
        <f t="shared" si="0"/>
        <v xml:space="preserve"> Решение комбинированных задач. </v>
      </c>
    </row>
    <row r="7" spans="1:4" ht="26.25" customHeight="1">
      <c r="A7" s="10" t="s">
        <v>131</v>
      </c>
      <c r="B7" s="8" t="str">
        <f>HYPERLINK("https://vk.com/club125403775","Тактические приемы и особенности их 
применения в игре в шашки")</f>
        <v>Тактические приемы и особенности их 
применения в игре в шашки</v>
      </c>
      <c r="C7" s="2">
        <v>1</v>
      </c>
      <c r="D7" s="2">
        <v>1</v>
      </c>
    </row>
    <row r="8" spans="1:4" ht="26.25" customHeight="1">
      <c r="A8" s="10" t="s">
        <v>132</v>
      </c>
      <c r="B8" s="8" t="str">
        <f>HYPERLINK("https://youtu.be/hdZ2u_sH2Eg","Удивительные световые явления")</f>
        <v>Удивительные световые явления</v>
      </c>
      <c r="C8" s="9" t="str">
        <f>HYPERLINK("https://youtu.be/J0Xl5SxBxLk","Оптические иллюзии.")</f>
        <v>Оптические иллюзии.</v>
      </c>
      <c r="D8" s="39" t="str">
        <f>HYPERLINK("https://youtu.be/4E1AxUMUz-g","Занимательные опыты по дисперсии и интерференции света.")</f>
        <v>Занимательные опыты по дисперсии и интерференции света.</v>
      </c>
    </row>
    <row r="9" spans="1:4" ht="13.8">
      <c r="A9" s="10" t="s">
        <v>133</v>
      </c>
      <c r="B9" s="8" t="str">
        <f t="shared" ref="B9:C9" si="1">HYPERLINK("https://www.youtube.com/watch?v=KMOoVloVhKQ","Современное российское общество и 
тенденции его развития")</f>
        <v>Современное российское общество и 
тенденции его развития</v>
      </c>
      <c r="C9" s="9" t="str">
        <f t="shared" si="1"/>
        <v>Современное российское общество и 
тенденции его развития</v>
      </c>
      <c r="D9" s="38" t="str">
        <f>HYPERLINK("https://www.youtube.com/watch?v=TUFc2AT0150","Научные открытия и технические достижения")</f>
        <v>Научные открытия и технические достижения</v>
      </c>
    </row>
    <row r="10" spans="1:4" ht="13.8">
      <c r="A10" s="10" t="s">
        <v>134</v>
      </c>
      <c r="B10" s="8" t="str">
        <f>HYPERLINK("https://youtu.be/FNoHRm2m7ck","Построение графиков функций, содержащих модуль")</f>
        <v>Построение графиков функций, содержащих модуль</v>
      </c>
      <c r="C10" s="38" t="s">
        <v>159</v>
      </c>
      <c r="D10" s="2"/>
    </row>
    <row r="11" spans="1:4" ht="15">
      <c r="A11" s="12" t="s">
        <v>135</v>
      </c>
      <c r="B11" s="13" t="str">
        <f>HYPERLINK("https://www.youtube.com/watch?v=kuQ9tp1WNvs","Воинская славя России. Города-герои")</f>
        <v>Воинская славя России. Города-герои</v>
      </c>
      <c r="C11" s="9" t="str">
        <f>HYPERLINK("https://www.youtube.com/watch?v=uW87fnkrDXM&amp;t=176s","Города-герои. Волгоград (Сталинград)")</f>
        <v>Города-герои. Волгоград (Сталинград)</v>
      </c>
      <c r="D11" s="13" t="str">
        <f>HYPERLINK("https://www.youtube.com/watch?v=f0lZw_hQIxQ","Города-герои. Москва. Керчь")</f>
        <v>Города-герои. Москва. Керчь</v>
      </c>
    </row>
    <row r="12" spans="1:4" ht="13.2">
      <c r="A12" s="11" t="s">
        <v>136</v>
      </c>
      <c r="B12" s="8" t="str">
        <f>HYPERLINK("https://youtu.be/yDdntD75rDk","Бионика - наука, изучающая принципы 
строения и работы биологических систем")</f>
        <v>Бионика - наука, изучающая принципы 
строения и работы биологических систем</v>
      </c>
      <c r="C12" s="9" t="str">
        <f>HYPERLINK("https://youtu.be/NfMSbHEEcn8","Лес - важнейший ресурс планеты")</f>
        <v>Лес - важнейший ресурс планеты</v>
      </c>
      <c r="D12" s="9" t="str">
        <f>HYPERLINK("https://youtu.be/-FRHixI7hik","Отрицательное воздействие человека на 
растительный и животный мир.")</f>
        <v>Отрицательное воздействие человека на 
растительный и животный мир.</v>
      </c>
    </row>
    <row r="13" spans="1:4" ht="17.399999999999999">
      <c r="A13" s="62" t="s">
        <v>137</v>
      </c>
      <c r="B13" s="14"/>
    </row>
    <row r="14" spans="1:4" ht="17.399999999999999">
      <c r="A14" s="46"/>
      <c r="B14" s="15"/>
    </row>
    <row r="15" spans="1:4" ht="13.8">
      <c r="A15" s="16" t="s">
        <v>127</v>
      </c>
      <c r="B15" s="8" t="str">
        <f>HYPERLINK("https://www.youtube.com/watch?v=NZLWgaFz8nw","Разработка компьютерной игры")</f>
        <v>Разработка компьютерной игры</v>
      </c>
      <c r="C15" s="9" t="str">
        <f>HYPERLINK("https://youtu.be/OtzZl6sR8NU","Разработка компьютерной игры")</f>
        <v>Разработка компьютерной игры</v>
      </c>
      <c r="D15" s="9" t="str">
        <f>HYPERLINK("https://youtu.be/ezJCxfOXYFk","Разработка компьютерной игры")</f>
        <v>Разработка компьютерной игры</v>
      </c>
    </row>
    <row r="16" spans="1:4" ht="13.8">
      <c r="A16" s="17" t="s">
        <v>138</v>
      </c>
      <c r="B16" s="8" t="str">
        <f>HYPERLINK("https://www.youtube.com/watch?v=95Bkq2n77_w","С.Радонежский и А. Рублев - выразители
 идеи объединения Руси")</f>
        <v>С.Радонежский и А. Рублев - выразители
 идеи объединения Руси</v>
      </c>
      <c r="C16" s="9" t="str">
        <f>HYPERLINK("https://www.youtube.com/watch?v=m67curWtS-o","Петр Первый ")</f>
        <v xml:space="preserve">Петр Первый </v>
      </c>
      <c r="D16" s="9" t="str">
        <f>HYPERLINK("https://www.youtube.com/watch?v=heE8Rp5JPpQ","Мир русской усадьбы  ")</f>
        <v xml:space="preserve">Мир русской усадьбы  </v>
      </c>
    </row>
    <row r="17" spans="1:4" ht="13.8">
      <c r="A17" s="17" t="s">
        <v>139</v>
      </c>
      <c r="B17" s="8" t="str">
        <f>HYPERLINK("https://youtu.be/lregj1dr5Ho","Особенности матования одинокого короля")</f>
        <v>Особенности матования одинокого короля</v>
      </c>
      <c r="C17" s="9" t="str">
        <f>HYPERLINK("https://youtu.be/Y7-78oFe8uM","Особенности матования одинокого короля")</f>
        <v>Особенности матования одинокого короля</v>
      </c>
      <c r="D17" s="9" t="str">
        <f>HYPERLINK("https://youtu.be/rEr7gM-n1EE","Тактические приемы и особенности их применения")</f>
        <v>Тактические приемы и особенности их применения</v>
      </c>
    </row>
    <row r="18" spans="1:4" ht="13.8">
      <c r="A18" s="18" t="s">
        <v>140</v>
      </c>
      <c r="B18" s="8" t="str">
        <f>HYPERLINK("Topslide.ru/pedagogika/intieraktivnaia-ighra-poviedieniia-v-obshchiestviennykh-miestakh","Этикет посещения массовых мероприятий")</f>
        <v>Этикет посещения массовых мероприятий</v>
      </c>
      <c r="C18" s="2">
        <v>6</v>
      </c>
      <c r="D18" s="2">
        <v>6</v>
      </c>
    </row>
    <row r="19" spans="1:4" ht="15">
      <c r="A19" s="19" t="s">
        <v>141</v>
      </c>
      <c r="B19" s="20" t="str">
        <f>HYPERLINK("https://www.youtube.com/watch?v=oB16nhRuEvA","Кислоты")</f>
        <v>Кислоты</v>
      </c>
      <c r="C19" s="21" t="str">
        <f>HYPERLINK("https://www.youtube.com/watch?v=BRXL7ZV1dL4  ","Кислоты: способы получения и взаимодействие 
с металлами. Ряд активности металлов")</f>
        <v>Кислоты: способы получения и взаимодействие 
с металлами. Ряд активности металлов</v>
      </c>
      <c r="D19" s="21" t="str">
        <f>HYPERLINK("https://www.youtube.com/watch?v=u5UVLmFl5G8 ","Соли")</f>
        <v>Соли</v>
      </c>
    </row>
    <row r="20" spans="1:4" ht="17.399999999999999">
      <c r="A20" s="62" t="s">
        <v>142</v>
      </c>
      <c r="B20" s="14"/>
    </row>
    <row r="21" spans="1:4" ht="17.399999999999999">
      <c r="A21" s="46"/>
      <c r="B21" s="15"/>
    </row>
    <row r="22" spans="1:4" ht="13.8">
      <c r="A22" s="10" t="s">
        <v>143</v>
      </c>
      <c r="B22" s="8" t="str">
        <f>HYPERLINK("http://kidschemistry.ru","Съедобная химия.Жиры")</f>
        <v>Съедобная химия.Жиры</v>
      </c>
      <c r="C22" s="9" t="str">
        <f>HYPERLINK("http//kidschemistry.ru/","Съедобная химия. Белки")</f>
        <v>Съедобная химия. Белки</v>
      </c>
      <c r="D22" s="9" t="str">
        <f>HYPERLINK("http//kidschemistry.ru/","Съедобная химия. Углеводы")</f>
        <v>Съедобная химия. Углеводы</v>
      </c>
    </row>
    <row r="23" spans="1:4" ht="13.8">
      <c r="A23" s="17" t="s">
        <v>144</v>
      </c>
      <c r="B23" s="8" t="str">
        <f>HYPERLINK("https://www.youtube.com/watch?v=jej-7oKzwu8","Задачи на логику и внимательность")</f>
        <v>Задачи на логику и внимательность</v>
      </c>
      <c r="C23" s="38" t="str">
        <f>HYPERLINK("https://yandex.ru/efir?stream_id=4115e67e897495729d38bd8217a2d3dd&amp;from_block=logo_partner_player"," Логические задачи.")</f>
        <v xml:space="preserve"> Логические задачи.</v>
      </c>
      <c r="D23" s="22" t="str">
        <f>HYPERLINK("https://www.youtube.com/watch?v=WJ3HtMg_MrU","Задачи, решаемые с помощью графов")</f>
        <v>Задачи, решаемые с помощью графов</v>
      </c>
    </row>
    <row r="24" spans="1:4" ht="13.8">
      <c r="A24" s="10" t="s">
        <v>145</v>
      </c>
      <c r="B24" s="8" t="str">
        <f>HYPERLINK("https://www.youtube.com/watch?v=ft22uhg5vgk","Топонимика рек России")</f>
        <v>Топонимика рек России</v>
      </c>
      <c r="C24" s="2">
        <v>7</v>
      </c>
      <c r="D24" s="2">
        <v>7</v>
      </c>
    </row>
    <row r="25" spans="1:4" ht="13.8">
      <c r="A25" s="10" t="s">
        <v>146</v>
      </c>
      <c r="B25" s="8" t="str">
        <f>HYPERLINK("https://youtu.be/cdsjYW9hH34","Новомученики и Исповедники земли Российской ")</f>
        <v xml:space="preserve">Новомученики и Исповедники земли Российской </v>
      </c>
      <c r="C25" s="9" t="str">
        <f>HYPERLINK("https://youtu.be/0Kn9RkOTAS4"," Новый Иерусалим патриарха Никона")</f>
        <v xml:space="preserve"> Новый Иерусалим патриарха Никона</v>
      </c>
      <c r="D25" s="9" t="str">
        <f>HYPERLINK("https://youtu.be/3nx2i1idPyY","Боролинский спас ")</f>
        <v xml:space="preserve">Боролинский спас </v>
      </c>
    </row>
    <row r="26" spans="1:4" ht="13.8">
      <c r="A26" s="10" t="s">
        <v>131</v>
      </c>
      <c r="B26" s="8" t="str">
        <f>HYPERLINK("https://youtu.be/bNillwK7Uzw","Ловушки в дебютах")</f>
        <v>Ловушки в дебютах</v>
      </c>
      <c r="C26" s="9" t="str">
        <f>HYPERLINK("https://youtu.be/o725r3HMVUg","Лучшие дебюты(шахматы)")</f>
        <v>Лучшие дебюты(шахматы)</v>
      </c>
      <c r="D26" s="9" t="str">
        <f>HYPERLINK("https://youtu.be/rEr7gM-n1EE","Лучшие дебюты(шахматы)")</f>
        <v>Лучшие дебюты(шахматы)</v>
      </c>
    </row>
    <row r="27" spans="1:4" ht="17.399999999999999">
      <c r="A27" s="63" t="s">
        <v>147</v>
      </c>
      <c r="B27" s="6"/>
    </row>
    <row r="28" spans="1:4" ht="17.399999999999999">
      <c r="A28" s="46"/>
      <c r="B28" s="23"/>
    </row>
    <row r="29" spans="1:4" ht="15">
      <c r="A29" s="10" t="s">
        <v>148</v>
      </c>
      <c r="B29" s="20" t="str">
        <f>HYPERLINK("https://myecotest.com/vrednye-ingredienty-v-detskoj-kosmetike/","Знакомство с косметическими средствами")</f>
        <v>Знакомство с косметическими средствами</v>
      </c>
      <c r="C29" s="21" t="str">
        <f>HYPERLINK("https://www.youtube.com/watch?v=x4gul2OoUb4","Понятие о симпатических чернилах")</f>
        <v>Понятие о симпатических чернилах</v>
      </c>
      <c r="D29" s="21" t="str">
        <f>HYPERLINK("https://www.youtube.com/watch?v=grA1PD33bVU  ","Акварельные краски")</f>
        <v>Акварельные краски</v>
      </c>
    </row>
    <row r="30" spans="1:4" ht="15">
      <c r="A30" s="10" t="s">
        <v>149</v>
      </c>
      <c r="B30" s="13" t="str">
        <f>HYPERLINK("https://www.youtube.com/watch?v=-zsVkAtlmy0","Просмотреть фильм и составить кроссворд")</f>
        <v>Просмотреть фильм и составить кроссворд</v>
      </c>
      <c r="C30" s="13" t="str">
        <f>HYPERLINK("https://videouroki.net/blog/vidieourok-zimnii-pieizazh-v-tvorchiestvie-russkikh-khudozhnikov-i-poetov.html","За страницами вашего учебника Литература 
и другие виды искусства.")</f>
        <v>За страницами вашего учебника Литература 
и другие виды искусства.</v>
      </c>
      <c r="D30" s="13" t="str">
        <f>HYPERLINK("https://videouroki.net/blog/vidieourok-diskussiia-litieratura-ili-niet.html","Литературная игра. Викторина.")</f>
        <v>Литературная игра. Викторина.</v>
      </c>
    </row>
    <row r="31" spans="1:4" ht="15">
      <c r="A31" s="10" t="s">
        <v>150</v>
      </c>
      <c r="B31" s="8" t="str">
        <f>HYPERLINK("https://youtu.be/PbgZE1kt2G4","Органы растений")</f>
        <v>Органы растений</v>
      </c>
      <c r="C31" s="13" t="str">
        <f>HYPERLINK("https://yandex.ru/video/preview/?filmId=9039326918458357182&amp;text=видео+урока+Ткани+растения","Ткани растения")</f>
        <v>Ткани растения</v>
      </c>
      <c r="D31" s="13" t="str">
        <f>HYPERLINK("https://yandex.ru/video/preview/?filmId=18319194406064126174&amp;text=%D0%B2%D0%","Рост растения. Воздействие человека на корневые 
системы культурных растений. Формирование
 кроны растений")</f>
        <v>Рост растения. Воздействие человека на корневые 
системы культурных растений. Формирование
 кроны растений</v>
      </c>
    </row>
    <row r="32" spans="1:4" ht="13.8">
      <c r="A32" s="10" t="s">
        <v>151</v>
      </c>
      <c r="B32" s="8" t="str">
        <f>HYPERLINK("https://youtu.be/zr6BmDj6vwI","Три правила дебюта 
в шахматах")</f>
        <v>Три правила дебюта 
в шахматах</v>
      </c>
      <c r="C32" s="9" t="str">
        <f>HYPERLINK("https://www.youtube.com/watch?v=zD5WJSTtBwM","Полезные Советы в дебюте")</f>
        <v>Полезные Советы в дебюте</v>
      </c>
      <c r="D32" s="9" t="str">
        <f>HYPERLINK("https://youtu.be/a_tdC6JA-aM","Шахматы -ошибки любителей")</f>
        <v>Шахматы -ошибки любителей</v>
      </c>
    </row>
    <row r="33" spans="1:4" ht="13.8">
      <c r="A33" s="10" t="s">
        <v>152</v>
      </c>
      <c r="B33" s="24" t="str">
        <f>HYPERLINK("https://editor.pho.to/ru/","Фоторедактор онлайн")</f>
        <v>Фоторедактор онлайн</v>
      </c>
      <c r="C33" s="25" t="str">
        <f>HYPERLINK("https://www.youtube.com/watch?v=Hb7oL3d836g&amp;list=PLUNs3huH4-dPi8tOHimx2vh1utIWE30pn","Видеоредактор Vegas Pro 12")</f>
        <v>Видеоредактор Vegas Pro 12</v>
      </c>
      <c r="D33" s="2">
        <v>9</v>
      </c>
    </row>
    <row r="34" spans="1:4" ht="13.8">
      <c r="A34" s="10" t="s">
        <v>153</v>
      </c>
      <c r="B34" s="8" t="str">
        <f>HYPERLINK("https://youtu.be/vFpNSYllPqk","Происхождение единицы")</f>
        <v>Происхождение единицы</v>
      </c>
      <c r="C34" s="2">
        <v>10</v>
      </c>
      <c r="D34" s="2">
        <v>10</v>
      </c>
    </row>
    <row r="35" spans="1:4" ht="17.399999999999999">
      <c r="A35" s="62" t="s">
        <v>154</v>
      </c>
      <c r="B35" s="14"/>
    </row>
    <row r="36" spans="1:4" ht="17.399999999999999">
      <c r="A36" s="46"/>
      <c r="B36" s="15"/>
    </row>
    <row r="37" spans="1:4" ht="13.2">
      <c r="A37" s="26" t="s">
        <v>140</v>
      </c>
      <c r="B37" s="27" t="str">
        <f>HYPERLINK("https://youtu.be/ODno9VsCZuA","Православная семья")</f>
        <v>Православная семья</v>
      </c>
      <c r="C37" s="9" t="str">
        <f>HYPERLINK("https://youtu.be/VTga5_VR9jQ","Православный календарь, двунадесятые  праздники ")</f>
        <v xml:space="preserve">Православный календарь, двунадесятые  праздники </v>
      </c>
      <c r="D37" s="9" t="str">
        <f>HYPERLINK("https://youtu.be/z7iBlPg4uLw","Храм")</f>
        <v>Храм</v>
      </c>
    </row>
    <row r="38" spans="1:4" ht="15">
      <c r="A38" s="10" t="s">
        <v>155</v>
      </c>
      <c r="B38" s="8" t="str">
        <f>HYPERLINK("https://www.youtube.com/watch?v=41YUuYwHHkM","Почувствуй себя 
ботаником-фольклористом")</f>
        <v>Почувствуй себя 
ботаником-фольклористом</v>
      </c>
      <c r="C38" s="13" t="str">
        <f>HYPERLINK("https://yandex.ru/video/preview/?filmId=10611989839145691859&amp;text","Почувствуй себя палеонтологом")</f>
        <v>Почувствуй себя палеонтологом</v>
      </c>
      <c r="D38" s="13" t="str">
        <f>HYPERLINK("https://yandex.ru/video/preview/?filmId=12558579287878955207&amp;text=%D0%B2%D0%","Почувствуй себя ботаником")</f>
        <v>Почувствуй себя ботаником</v>
      </c>
    </row>
    <row r="39" spans="1:4" ht="13.8">
      <c r="A39" s="10" t="s">
        <v>156</v>
      </c>
      <c r="B39" s="8" t="str">
        <f>HYPERLINK("https://www.youtube.com/watch?v=ESORMgWifTs","Первая помощь при различных
видах повреждений")</f>
        <v>Первая помощь при различных
видах повреждений</v>
      </c>
      <c r="C39" s="9" t="str">
        <f>HYPERLINK("https://youtu.be/EWsS82aiy28","Оказание первой помощи при 
ушибах и ссадинах.")</f>
        <v>Оказание первой помощи при 
ушибах и ссадинах.</v>
      </c>
      <c r="D39" s="9" t="str">
        <f>HYPERLINK("https://youtu.be/QlnW57bSpfc","Оказание первой помощи при ушибах и
 ссадинах.(практические занятия)")</f>
        <v>Оказание первой помощи при ушибах и
 ссадинах.(практические занятия)</v>
      </c>
    </row>
    <row r="40" spans="1:4" ht="13.8">
      <c r="A40" s="10" t="s">
        <v>157</v>
      </c>
      <c r="B40" s="24" t="str">
        <f>HYPERLINK("https://loneti.ru/","Онлайн рисовалка")</f>
        <v>Онлайн рисовалка</v>
      </c>
      <c r="C40" s="28" t="str">
        <f>HYPERLINK("https://editor.pho.to/ru/","Фоторедактор онлайн")</f>
        <v>Фоторедактор онлайн</v>
      </c>
      <c r="D40" s="2">
        <v>12</v>
      </c>
    </row>
    <row r="41" spans="1:4" ht="13.8">
      <c r="A41" s="10" t="s">
        <v>151</v>
      </c>
      <c r="B41" s="8" t="str">
        <f>HYPERLINK("https://youtu.be/lregj1dr5Ho","Особенности матования одинокого короля")</f>
        <v>Особенности матования одинокого короля</v>
      </c>
      <c r="C41" s="9" t="str">
        <f>HYPERLINK("https://youtu.be/Y7-78oFe8uM","Особенности матования одинокого короля")</f>
        <v>Особенности матования одинокого короля</v>
      </c>
      <c r="D41" s="9" t="str">
        <f>HYPERLINK("https://youtu.be/rEr7gM-n1EE","Тактические приемы и особенности их применения")</f>
        <v>Тактические приемы и особенности их применения</v>
      </c>
    </row>
    <row r="42" spans="1:4" ht="13.8">
      <c r="A42" s="10" t="s">
        <v>158</v>
      </c>
      <c r="B42" s="8" t="str">
        <f>HYPERLINK("https://youtu.be/iOBJr5UuUXk","Фразеологизмы в русском языке. 
Их происхождение и толкование")</f>
        <v>Фразеологизмы в русском языке. 
Их происхождение и толкование</v>
      </c>
      <c r="C42" s="9" t="str">
        <f>HYPERLINK("https://www.youtube.com/336095d8-a8b2-4d06-9ab5-2aff0a96d8d1","Речевой этикет для школ")</f>
        <v>Речевой этикет для школ</v>
      </c>
      <c r="D42" s="9" t="str">
        <f>HYPERLINK("https://youtube.com/c9525baa-faa1-47a2-b98a-c8c8c588299e","""Усыновленные"" (заимственные слова) в русском языке.")</f>
        <v>"Усыновленные" (заимственные слова) в русском языке.</v>
      </c>
    </row>
  </sheetData>
  <mergeCells count="8">
    <mergeCell ref="C1:C2"/>
    <mergeCell ref="D1:D2"/>
    <mergeCell ref="A13:A14"/>
    <mergeCell ref="A20:A21"/>
    <mergeCell ref="A27:A28"/>
    <mergeCell ref="A35:A36"/>
    <mergeCell ref="A1:A2"/>
    <mergeCell ref="B1:B2"/>
  </mergeCells>
  <hyperlinks>
    <hyperlink ref="C10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Ответы на форму (1)</vt:lpstr>
      <vt:lpstr>Первая неделя 06.04-10.04</vt:lpstr>
      <vt:lpstr>Вторая неделя 13.04-17.04</vt:lpstr>
      <vt:lpstr>Третья неделя 20.04-24.04</vt:lpstr>
      <vt:lpstr>Темы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2020-04-20T18:12:04Z</dcterms:modified>
</cp:coreProperties>
</file>